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8330" windowHeight="9075" tabRatio="599"/>
  </bookViews>
  <sheets>
    <sheet name="Resident" sheetId="2" r:id="rId1"/>
    <sheet name="Resident Part-Time" sheetId="12" r:id="rId2"/>
    <sheet name="Non-Resident" sheetId="10" r:id="rId3"/>
    <sheet name="Non-Resident Part-Time" sheetId="11" r:id="rId4"/>
  </sheets>
  <definedNames>
    <definedName name="_xlnm.Print_Area" localSheetId="2">'Non-Resident'!$A$1:$O$89</definedName>
    <definedName name="_xlnm.Print_Area" localSheetId="3">'Non-Resident Part-Time'!$A$1:$O$89</definedName>
    <definedName name="_xlnm.Print_Area" localSheetId="0">Resident!$A$1:$O$86</definedName>
    <definedName name="_xlnm.Print_Area" localSheetId="1">'Resident Part-Time'!$A$1:$O$86</definedName>
    <definedName name="_xlnm.Print_Titles" localSheetId="2">'Non-Resident'!$1:$7</definedName>
    <definedName name="_xlnm.Print_Titles" localSheetId="3">'Non-Resident Part-Time'!$1:$7</definedName>
    <definedName name="_xlnm.Print_Titles" localSheetId="0">Resident!$1:$7</definedName>
    <definedName name="_xlnm.Print_Titles" localSheetId="1">'Resident Part-Time'!$1:$7</definedName>
  </definedNames>
  <calcPr calcId="145621"/>
</workbook>
</file>

<file path=xl/calcChain.xml><?xml version="1.0" encoding="utf-8"?>
<calcChain xmlns="http://schemas.openxmlformats.org/spreadsheetml/2006/main">
  <c r="M92" i="2" l="1"/>
  <c r="M93" i="2" s="1"/>
  <c r="O92" i="2"/>
  <c r="P92" i="2"/>
  <c r="N93" i="2"/>
  <c r="O93" i="2"/>
  <c r="P93" i="2"/>
  <c r="O97" i="2"/>
  <c r="O98" i="2" s="1"/>
  <c r="O99" i="2" s="1"/>
  <c r="N99" i="2" s="1"/>
  <c r="P97" i="2"/>
  <c r="P98" i="2"/>
  <c r="P99" i="2" s="1"/>
  <c r="Q99" i="2" s="1"/>
  <c r="J78" i="10" l="1"/>
  <c r="J79" i="10"/>
  <c r="E79" i="10"/>
  <c r="E78" i="10"/>
  <c r="M72" i="11" l="1"/>
  <c r="M72" i="10"/>
  <c r="M68" i="2"/>
  <c r="H72" i="2" l="1"/>
  <c r="M72" i="2"/>
  <c r="N72" i="2" s="1"/>
  <c r="O72" i="2" s="1"/>
  <c r="K35" i="10" l="1"/>
  <c r="K36" i="10"/>
  <c r="K34" i="10"/>
  <c r="K28" i="12"/>
  <c r="K29" i="12"/>
  <c r="K30" i="12"/>
  <c r="K27" i="12"/>
  <c r="K35" i="11"/>
  <c r="K36" i="11"/>
  <c r="K34" i="11"/>
  <c r="M41" i="2" l="1"/>
  <c r="M40" i="2"/>
  <c r="M82" i="10"/>
  <c r="M81" i="10"/>
  <c r="M80" i="10"/>
  <c r="M79" i="10"/>
  <c r="M78" i="10"/>
  <c r="M76" i="10"/>
  <c r="M75" i="10"/>
  <c r="M74" i="10"/>
  <c r="M73" i="10"/>
  <c r="M71" i="10"/>
  <c r="M70" i="10"/>
  <c r="M69" i="10"/>
  <c r="M68" i="10"/>
  <c r="M67" i="10"/>
  <c r="M66" i="10"/>
  <c r="M65" i="10"/>
  <c r="N65" i="10" s="1"/>
  <c r="O65" i="10" s="1"/>
  <c r="M64" i="10"/>
  <c r="M63" i="10"/>
  <c r="M62" i="10"/>
  <c r="M60" i="10"/>
  <c r="M59" i="10"/>
  <c r="M56" i="10"/>
  <c r="M55" i="10"/>
  <c r="M54" i="10"/>
  <c r="M53" i="10"/>
  <c r="M52" i="10"/>
  <c r="M51" i="10"/>
  <c r="N51" i="10" s="1"/>
  <c r="O51" i="10" s="1"/>
  <c r="M49" i="10"/>
  <c r="M48" i="10"/>
  <c r="M47" i="10"/>
  <c r="M45" i="10"/>
  <c r="M44" i="10"/>
  <c r="M43" i="10"/>
  <c r="M42" i="10"/>
  <c r="M39" i="10"/>
  <c r="M38" i="10"/>
  <c r="M36" i="10"/>
  <c r="M35" i="10"/>
  <c r="M34" i="10"/>
  <c r="M76" i="11"/>
  <c r="M75" i="11"/>
  <c r="M74" i="11"/>
  <c r="M73" i="11"/>
  <c r="M71" i="11"/>
  <c r="M70" i="11"/>
  <c r="M69" i="11"/>
  <c r="M68" i="11"/>
  <c r="M67" i="11"/>
  <c r="M66" i="11"/>
  <c r="N66" i="11" s="1"/>
  <c r="M65" i="11"/>
  <c r="N65" i="11" s="1"/>
  <c r="O65" i="11" s="1"/>
  <c r="M64" i="11"/>
  <c r="M63" i="11"/>
  <c r="M62" i="11"/>
  <c r="M60" i="11"/>
  <c r="M59" i="11"/>
  <c r="M56" i="11"/>
  <c r="M55" i="11"/>
  <c r="M54" i="11"/>
  <c r="M53" i="11"/>
  <c r="M52" i="11"/>
  <c r="M51" i="11"/>
  <c r="M49" i="11"/>
  <c r="M48" i="11"/>
  <c r="M47" i="11"/>
  <c r="M45" i="11"/>
  <c r="M44" i="11"/>
  <c r="M43" i="11"/>
  <c r="M42" i="11"/>
  <c r="M39" i="11"/>
  <c r="M38" i="11"/>
  <c r="M36" i="11"/>
  <c r="M35" i="11"/>
  <c r="M34" i="11"/>
  <c r="M23" i="11"/>
  <c r="N23" i="11" s="1"/>
  <c r="O23" i="11" s="1"/>
  <c r="M24" i="11"/>
  <c r="N24" i="11" s="1"/>
  <c r="O24" i="11" s="1"/>
  <c r="M25" i="11"/>
  <c r="N25" i="11" s="1"/>
  <c r="O25" i="11" s="1"/>
  <c r="M26" i="11"/>
  <c r="N26" i="11" s="1"/>
  <c r="O26" i="11" s="1"/>
  <c r="M27" i="11"/>
  <c r="N27" i="11" s="1"/>
  <c r="O27" i="11" s="1"/>
  <c r="M28" i="11"/>
  <c r="N28" i="11" s="1"/>
  <c r="O28" i="11" s="1"/>
  <c r="M29" i="11"/>
  <c r="N29" i="11" s="1"/>
  <c r="O29" i="11" s="1"/>
  <c r="M30" i="11"/>
  <c r="N30" i="11" s="1"/>
  <c r="O30" i="11" s="1"/>
  <c r="M31" i="11"/>
  <c r="N31" i="11" s="1"/>
  <c r="O31" i="11" s="1"/>
  <c r="M22" i="11"/>
  <c r="M11" i="11"/>
  <c r="N11" i="11" s="1"/>
  <c r="O11" i="11" s="1"/>
  <c r="M12" i="11"/>
  <c r="M13" i="11"/>
  <c r="M14" i="11"/>
  <c r="M16" i="11"/>
  <c r="M17" i="11"/>
  <c r="N17" i="11" s="1"/>
  <c r="O17" i="11" s="1"/>
  <c r="M18" i="11"/>
  <c r="M19" i="11"/>
  <c r="M20" i="11"/>
  <c r="M25" i="10" l="1"/>
  <c r="N25" i="10" s="1"/>
  <c r="O25" i="10" s="1"/>
  <c r="M26" i="10"/>
  <c r="N26" i="10" s="1"/>
  <c r="O26" i="10" s="1"/>
  <c r="I24" i="2"/>
  <c r="I23" i="2"/>
  <c r="K11" i="2" l="1"/>
  <c r="K12" i="2"/>
  <c r="K13" i="2"/>
  <c r="K14" i="2"/>
  <c r="K10" i="2"/>
  <c r="L10" i="11" l="1"/>
  <c r="M10" i="11" s="1"/>
  <c r="L11" i="10"/>
  <c r="M11" i="10" s="1"/>
  <c r="N11" i="10" s="1"/>
  <c r="O11" i="10" s="1"/>
  <c r="L12" i="10"/>
  <c r="M12" i="10" s="1"/>
  <c r="N12" i="10" s="1"/>
  <c r="O12" i="10" s="1"/>
  <c r="L13" i="10"/>
  <c r="M13" i="10" s="1"/>
  <c r="N13" i="10" s="1"/>
  <c r="O13" i="10" s="1"/>
  <c r="L14" i="10"/>
  <c r="M14" i="10" s="1"/>
  <c r="N14" i="10" s="1"/>
  <c r="O14" i="10" s="1"/>
  <c r="L16" i="10"/>
  <c r="M16" i="10" s="1"/>
  <c r="N16" i="10" s="1"/>
  <c r="O16" i="10" s="1"/>
  <c r="L17" i="10"/>
  <c r="M17" i="10" s="1"/>
  <c r="N17" i="10" s="1"/>
  <c r="O17" i="10" s="1"/>
  <c r="L18" i="10"/>
  <c r="M18" i="10" s="1"/>
  <c r="N18" i="10" s="1"/>
  <c r="O18" i="10" s="1"/>
  <c r="L19" i="10"/>
  <c r="M19" i="10" s="1"/>
  <c r="N19" i="10" s="1"/>
  <c r="O19" i="10" s="1"/>
  <c r="L20" i="10"/>
  <c r="M20" i="10" s="1"/>
  <c r="N20" i="10" s="1"/>
  <c r="O20" i="10" s="1"/>
  <c r="L22" i="10"/>
  <c r="M22" i="10" s="1"/>
  <c r="L23" i="10"/>
  <c r="M23" i="10" s="1"/>
  <c r="N23" i="10" s="1"/>
  <c r="O23" i="10" s="1"/>
  <c r="L24" i="10"/>
  <c r="M24" i="10" s="1"/>
  <c r="N24" i="10" s="1"/>
  <c r="O24" i="10" s="1"/>
  <c r="L27" i="10"/>
  <c r="M27" i="10" s="1"/>
  <c r="N27" i="10" s="1"/>
  <c r="O27" i="10" s="1"/>
  <c r="L28" i="10"/>
  <c r="M28" i="10" s="1"/>
  <c r="N28" i="10" s="1"/>
  <c r="O28" i="10" s="1"/>
  <c r="L29" i="10"/>
  <c r="M29" i="10" s="1"/>
  <c r="N29" i="10" s="1"/>
  <c r="O29" i="10" s="1"/>
  <c r="L30" i="10"/>
  <c r="M30" i="10" s="1"/>
  <c r="N30" i="10" s="1"/>
  <c r="O30" i="10" s="1"/>
  <c r="M31" i="10"/>
  <c r="N31" i="10" s="1"/>
  <c r="O31" i="10" s="1"/>
  <c r="L10" i="10"/>
  <c r="M10" i="10" s="1"/>
  <c r="M6" i="10"/>
  <c r="L6" i="10"/>
  <c r="K6" i="10"/>
  <c r="J6" i="10"/>
  <c r="I6" i="10"/>
  <c r="M6" i="12"/>
  <c r="J6" i="12"/>
  <c r="K6" i="12"/>
  <c r="L6" i="12"/>
  <c r="I6" i="12"/>
  <c r="H78" i="2"/>
  <c r="H77" i="2"/>
  <c r="H76" i="2"/>
  <c r="H75" i="2"/>
  <c r="H74" i="2"/>
  <c r="H71" i="2"/>
  <c r="H70" i="2"/>
  <c r="H69" i="2"/>
  <c r="H67" i="2"/>
  <c r="H66" i="2"/>
  <c r="H65" i="2"/>
  <c r="H64" i="2"/>
  <c r="H63" i="2"/>
  <c r="H62" i="2"/>
  <c r="H61" i="2"/>
  <c r="H60" i="2"/>
  <c r="H59" i="2"/>
  <c r="H58" i="2"/>
  <c r="H56" i="2"/>
  <c r="H55" i="2"/>
  <c r="H52" i="2"/>
  <c r="H51" i="2"/>
  <c r="H50" i="2"/>
  <c r="H49" i="2"/>
  <c r="H48" i="2"/>
  <c r="H47" i="2"/>
  <c r="H46" i="2"/>
  <c r="H45" i="2"/>
  <c r="H44" i="2"/>
  <c r="H43" i="2"/>
  <c r="H39" i="2"/>
  <c r="H38" i="2"/>
  <c r="H35" i="2"/>
  <c r="H34" i="2"/>
  <c r="H33" i="2"/>
  <c r="H32" i="2"/>
  <c r="H30" i="2"/>
  <c r="H29" i="2"/>
  <c r="H28" i="2"/>
  <c r="H27" i="2"/>
  <c r="H24" i="2"/>
  <c r="H23" i="2"/>
  <c r="H22" i="2"/>
  <c r="H21" i="2"/>
  <c r="H20" i="2"/>
  <c r="H19" i="2"/>
  <c r="H18" i="2"/>
  <c r="H17" i="2"/>
  <c r="H16" i="2"/>
  <c r="H14" i="2"/>
  <c r="H13" i="2"/>
  <c r="H12" i="2"/>
  <c r="H11" i="2"/>
  <c r="H10" i="2"/>
  <c r="L68" i="12"/>
  <c r="K68" i="12"/>
  <c r="M68" i="12" l="1"/>
  <c r="K71" i="12"/>
  <c r="K41" i="12"/>
  <c r="K40" i="12"/>
  <c r="L40" i="12"/>
  <c r="L41" i="12"/>
  <c r="L19" i="12"/>
  <c r="L23" i="12"/>
  <c r="L29" i="12"/>
  <c r="L34" i="12"/>
  <c r="L43" i="12"/>
  <c r="L47" i="12"/>
  <c r="L51" i="12"/>
  <c r="L58" i="12"/>
  <c r="L62" i="12"/>
  <c r="L66" i="12"/>
  <c r="L71" i="12"/>
  <c r="L13" i="12"/>
  <c r="L44" i="12"/>
  <c r="L52" i="12"/>
  <c r="L63" i="12"/>
  <c r="L72" i="12"/>
  <c r="L17" i="12"/>
  <c r="L21" i="12"/>
  <c r="L27" i="12"/>
  <c r="L32" i="12"/>
  <c r="L38" i="12"/>
  <c r="L45" i="12"/>
  <c r="L49" i="12"/>
  <c r="L55" i="12"/>
  <c r="L60" i="12"/>
  <c r="L64" i="12"/>
  <c r="L69" i="12"/>
  <c r="L11" i="12"/>
  <c r="L10" i="12"/>
  <c r="L18" i="12"/>
  <c r="L22" i="12"/>
  <c r="L28" i="12"/>
  <c r="L33" i="12"/>
  <c r="L39" i="12"/>
  <c r="L50" i="12"/>
  <c r="L56" i="12"/>
  <c r="L61" i="12"/>
  <c r="L65" i="12"/>
  <c r="L70" i="12"/>
  <c r="L12" i="12"/>
  <c r="L16" i="12"/>
  <c r="L20" i="12"/>
  <c r="L24" i="12"/>
  <c r="L30" i="12"/>
  <c r="L35" i="12"/>
  <c r="L48" i="12"/>
  <c r="L59" i="12"/>
  <c r="L67" i="12"/>
  <c r="L14" i="12"/>
  <c r="K23" i="12"/>
  <c r="K19" i="12"/>
  <c r="K39" i="12"/>
  <c r="K50" i="12"/>
  <c r="K61" i="12"/>
  <c r="K70" i="12"/>
  <c r="K21" i="12"/>
  <c r="K17" i="12"/>
  <c r="K35" i="12"/>
  <c r="K44" i="12"/>
  <c r="K48" i="12"/>
  <c r="K52" i="12"/>
  <c r="K59" i="12"/>
  <c r="K63" i="12"/>
  <c r="K67" i="12"/>
  <c r="K72" i="12"/>
  <c r="K24" i="12"/>
  <c r="K20" i="12"/>
  <c r="K32" i="12"/>
  <c r="K38" i="12"/>
  <c r="K45" i="12"/>
  <c r="K49" i="12"/>
  <c r="K55" i="12"/>
  <c r="K60" i="12"/>
  <c r="K64" i="12"/>
  <c r="K69" i="12"/>
  <c r="K33" i="12"/>
  <c r="K56" i="12"/>
  <c r="K65" i="12"/>
  <c r="K16" i="12"/>
  <c r="K22" i="12"/>
  <c r="K18" i="12"/>
  <c r="K34" i="12"/>
  <c r="K43" i="12"/>
  <c r="K47" i="12"/>
  <c r="K51" i="12"/>
  <c r="K58" i="12"/>
  <c r="K62" i="12"/>
  <c r="K66" i="12"/>
  <c r="N18" i="11"/>
  <c r="O18" i="11" s="1"/>
  <c r="N14" i="11"/>
  <c r="O14" i="11" s="1"/>
  <c r="N12" i="11"/>
  <c r="O12" i="11" s="1"/>
  <c r="N10" i="11"/>
  <c r="O10" i="11" s="1"/>
  <c r="M40" i="12" l="1"/>
  <c r="M41" i="12"/>
  <c r="M72" i="12"/>
  <c r="M71" i="12"/>
  <c r="M70" i="12"/>
  <c r="M69" i="12"/>
  <c r="M67" i="12"/>
  <c r="M66" i="12"/>
  <c r="M65" i="12"/>
  <c r="M64" i="12"/>
  <c r="M63" i="12"/>
  <c r="M62" i="12"/>
  <c r="M61" i="12"/>
  <c r="M60" i="12"/>
  <c r="M59" i="12"/>
  <c r="M58" i="12"/>
  <c r="M56" i="12"/>
  <c r="M55" i="12"/>
  <c r="M52" i="12"/>
  <c r="M51" i="12"/>
  <c r="M50" i="12"/>
  <c r="M49" i="12"/>
  <c r="M48" i="12"/>
  <c r="M47" i="12"/>
  <c r="M45" i="12"/>
  <c r="M44" i="12"/>
  <c r="M43" i="12"/>
  <c r="M39" i="12"/>
  <c r="M38" i="12"/>
  <c r="M35" i="12"/>
  <c r="M34" i="12"/>
  <c r="M33" i="12"/>
  <c r="M32" i="12"/>
  <c r="M30" i="12"/>
  <c r="M29" i="12"/>
  <c r="M28" i="12"/>
  <c r="M27" i="12"/>
  <c r="M24" i="12"/>
  <c r="N24" i="12" s="1"/>
  <c r="O24" i="12" s="1"/>
  <c r="M23" i="12"/>
  <c r="M22" i="12"/>
  <c r="M21" i="12"/>
  <c r="M20" i="12"/>
  <c r="M19" i="12"/>
  <c r="M18" i="12"/>
  <c r="M17" i="12"/>
  <c r="N17" i="12" s="1"/>
  <c r="O17" i="12" s="1"/>
  <c r="M16" i="12"/>
  <c r="M14" i="12"/>
  <c r="M13" i="12"/>
  <c r="M12" i="12"/>
  <c r="M11" i="12"/>
  <c r="N11" i="12" s="1"/>
  <c r="O11" i="12" s="1"/>
  <c r="M10" i="12"/>
  <c r="N51" i="11" l="1"/>
  <c r="O51" i="11" s="1"/>
  <c r="N47" i="12"/>
  <c r="O47" i="12" s="1"/>
  <c r="N63" i="11"/>
  <c r="O63" i="11" s="1"/>
  <c r="N60" i="12" l="1"/>
  <c r="O60" i="12" s="1"/>
  <c r="N22" i="12"/>
  <c r="O22" i="12" s="1"/>
  <c r="N20" i="12"/>
  <c r="O20" i="12" s="1"/>
  <c r="N19" i="12"/>
  <c r="O19" i="12" s="1"/>
  <c r="N64" i="10" l="1"/>
  <c r="O64" i="10" s="1"/>
  <c r="M61" i="2" l="1"/>
  <c r="N61" i="2" s="1"/>
  <c r="O61" i="2" s="1"/>
  <c r="M60" i="2"/>
  <c r="M47" i="2"/>
  <c r="N60" i="2" l="1"/>
  <c r="O60" i="2" s="1"/>
  <c r="N47" i="2"/>
  <c r="O47" i="2" s="1"/>
  <c r="M17" i="2" l="1"/>
  <c r="N17" i="2" s="1"/>
  <c r="O17" i="2" s="1"/>
  <c r="M11" i="2"/>
  <c r="N11" i="2" s="1"/>
  <c r="O11" i="2" s="1"/>
  <c r="M14" i="2" l="1"/>
  <c r="M24" i="2"/>
  <c r="N24" i="2" s="1"/>
  <c r="O24" i="2" s="1"/>
  <c r="M23" i="2"/>
  <c r="N23" i="2" s="1"/>
  <c r="O23" i="2" s="1"/>
  <c r="M22" i="2"/>
  <c r="N22" i="2" s="1"/>
  <c r="O22" i="2" s="1"/>
  <c r="M21" i="2"/>
  <c r="N21" i="2" s="1"/>
  <c r="O21" i="2" s="1"/>
  <c r="M20" i="2"/>
  <c r="N20" i="2" s="1"/>
  <c r="O20" i="2" s="1"/>
  <c r="M19" i="2"/>
  <c r="N19" i="2" s="1"/>
  <c r="O19" i="2" s="1"/>
  <c r="M18" i="2"/>
  <c r="N18" i="2" s="1"/>
  <c r="O18" i="2" s="1"/>
  <c r="N14" i="2" l="1"/>
  <c r="O14" i="2" s="1"/>
  <c r="N64" i="11" l="1"/>
  <c r="O64" i="11" s="1"/>
  <c r="N55" i="11"/>
  <c r="O55" i="11" s="1"/>
  <c r="N19" i="11"/>
  <c r="O19" i="11" s="1"/>
  <c r="N20" i="11"/>
  <c r="O20" i="11" s="1"/>
  <c r="N55" i="10"/>
  <c r="O55" i="10" s="1"/>
  <c r="N51" i="12"/>
  <c r="O51" i="12" s="1"/>
  <c r="N18" i="12"/>
  <c r="O18" i="12" s="1"/>
  <c r="N21" i="12"/>
  <c r="O21" i="12" s="1"/>
  <c r="N12" i="12"/>
  <c r="O12" i="12" s="1"/>
  <c r="N13" i="12"/>
  <c r="O13" i="12" s="1"/>
  <c r="M51" i="2" l="1"/>
  <c r="N51" i="2" s="1"/>
  <c r="O51" i="2" s="1"/>
  <c r="M12" i="2"/>
  <c r="M13" i="2"/>
  <c r="N16" i="11" l="1"/>
  <c r="O16" i="11" s="1"/>
  <c r="N39" i="11" l="1"/>
  <c r="O39" i="11" s="1"/>
  <c r="N38" i="11"/>
  <c r="O38" i="11" s="1"/>
  <c r="N36" i="11"/>
  <c r="O36" i="11" s="1"/>
  <c r="N35" i="11"/>
  <c r="O35" i="11" s="1"/>
  <c r="N34" i="11"/>
  <c r="O34" i="11" s="1"/>
  <c r="N72" i="12"/>
  <c r="O72" i="12" s="1"/>
  <c r="N71" i="12"/>
  <c r="O71" i="12" s="1"/>
  <c r="N70" i="12"/>
  <c r="O70" i="12" s="1"/>
  <c r="N69" i="12"/>
  <c r="O69" i="12" s="1"/>
  <c r="N67" i="12"/>
  <c r="O67" i="12" s="1"/>
  <c r="N66" i="12"/>
  <c r="O66" i="12" s="1"/>
  <c r="N65" i="12"/>
  <c r="O65" i="12" s="1"/>
  <c r="N64" i="12"/>
  <c r="O64" i="12" s="1"/>
  <c r="N63" i="12"/>
  <c r="O63" i="12" s="1"/>
  <c r="N62" i="12"/>
  <c r="O62" i="12" s="1"/>
  <c r="N59" i="12"/>
  <c r="O59" i="12" s="1"/>
  <c r="N58" i="12"/>
  <c r="O58" i="12" s="1"/>
  <c r="N56" i="12"/>
  <c r="O56" i="12" s="1"/>
  <c r="N55" i="12"/>
  <c r="O55" i="12" s="1"/>
  <c r="N52" i="12"/>
  <c r="O52" i="12" s="1"/>
  <c r="N50" i="12"/>
  <c r="O50" i="12" s="1"/>
  <c r="N49" i="12"/>
  <c r="O49" i="12" s="1"/>
  <c r="N48" i="12"/>
  <c r="O48" i="12" s="1"/>
  <c r="N45" i="12"/>
  <c r="O45" i="12" s="1"/>
  <c r="N44" i="12"/>
  <c r="O44" i="12" s="1"/>
  <c r="N43" i="12"/>
  <c r="O43" i="12" s="1"/>
  <c r="N39" i="12"/>
  <c r="O39" i="12" s="1"/>
  <c r="N38" i="12"/>
  <c r="O38" i="12" s="1"/>
  <c r="N35" i="12"/>
  <c r="O35" i="12" s="1"/>
  <c r="N34" i="12"/>
  <c r="O34" i="12" s="1"/>
  <c r="N33" i="12"/>
  <c r="O33" i="12" s="1"/>
  <c r="N32" i="12"/>
  <c r="O32" i="12" s="1"/>
  <c r="N30" i="12"/>
  <c r="O30" i="12" s="1"/>
  <c r="N29" i="12"/>
  <c r="O29" i="12" s="1"/>
  <c r="N28" i="12"/>
  <c r="O28" i="12" s="1"/>
  <c r="N27" i="12"/>
  <c r="O27" i="12" s="1"/>
  <c r="N82" i="10"/>
  <c r="O82" i="10" s="1"/>
  <c r="N81" i="10"/>
  <c r="O81" i="10" s="1"/>
  <c r="N80" i="10"/>
  <c r="O80" i="10" s="1"/>
  <c r="N79" i="10"/>
  <c r="O79" i="10" s="1"/>
  <c r="N78" i="10"/>
  <c r="O78" i="10" s="1"/>
  <c r="N76" i="10"/>
  <c r="O76" i="10" s="1"/>
  <c r="N75" i="10"/>
  <c r="O75" i="10" s="1"/>
  <c r="N74" i="10"/>
  <c r="O74" i="10" s="1"/>
  <c r="N73" i="10"/>
  <c r="O73" i="10" s="1"/>
  <c r="N71" i="10"/>
  <c r="O71" i="10" s="1"/>
  <c r="N70" i="10"/>
  <c r="O70" i="10" s="1"/>
  <c r="N69" i="10"/>
  <c r="O69" i="10" s="1"/>
  <c r="N68" i="10"/>
  <c r="O68" i="10" s="1"/>
  <c r="N67" i="10"/>
  <c r="O67" i="10" s="1"/>
  <c r="N66" i="10"/>
  <c r="O66" i="10" s="1"/>
  <c r="N63" i="10"/>
  <c r="O63" i="10" s="1"/>
  <c r="N62" i="10"/>
  <c r="O62" i="10" s="1"/>
  <c r="N60" i="10"/>
  <c r="O60" i="10" s="1"/>
  <c r="N59" i="10"/>
  <c r="O59" i="10" s="1"/>
  <c r="N56" i="10"/>
  <c r="O56" i="10" s="1"/>
  <c r="N54" i="10"/>
  <c r="O54" i="10" s="1"/>
  <c r="N53" i="10"/>
  <c r="O53" i="10" s="1"/>
  <c r="N52" i="10"/>
  <c r="O52" i="10" s="1"/>
  <c r="N49" i="10"/>
  <c r="O49" i="10" s="1"/>
  <c r="N48" i="10"/>
  <c r="O48" i="10" s="1"/>
  <c r="N47" i="10"/>
  <c r="O47" i="10" s="1"/>
  <c r="N43" i="10"/>
  <c r="O43" i="10" s="1"/>
  <c r="N42" i="10"/>
  <c r="O42" i="10" s="1"/>
  <c r="N39" i="10"/>
  <c r="O39" i="10" s="1"/>
  <c r="N38" i="10"/>
  <c r="O38" i="10" s="1"/>
  <c r="N36" i="10"/>
  <c r="O36" i="10" s="1"/>
  <c r="N35" i="10"/>
  <c r="O35" i="10" s="1"/>
  <c r="N34" i="10"/>
  <c r="O34" i="10" s="1"/>
  <c r="N13" i="11"/>
  <c r="O13" i="11" s="1"/>
  <c r="N14" i="12"/>
  <c r="O14" i="12" s="1"/>
  <c r="M78" i="2"/>
  <c r="N78" i="2" s="1"/>
  <c r="O78" i="2" s="1"/>
  <c r="M77" i="2"/>
  <c r="N77" i="2" s="1"/>
  <c r="O77" i="2" s="1"/>
  <c r="M76" i="2"/>
  <c r="N76" i="2" s="1"/>
  <c r="O76" i="2" s="1"/>
  <c r="M75" i="2"/>
  <c r="N75" i="2" s="1"/>
  <c r="O75" i="2" s="1"/>
  <c r="M74" i="2"/>
  <c r="N74" i="2" s="1"/>
  <c r="O74" i="2" s="1"/>
  <c r="M71" i="2"/>
  <c r="N71" i="2" s="1"/>
  <c r="O71" i="2" s="1"/>
  <c r="M70" i="2"/>
  <c r="N70" i="2" s="1"/>
  <c r="O70" i="2" s="1"/>
  <c r="M69" i="2"/>
  <c r="N69" i="2" s="1"/>
  <c r="O69" i="2" s="1"/>
  <c r="M67" i="2"/>
  <c r="N67" i="2" s="1"/>
  <c r="O67" i="2" s="1"/>
  <c r="M66" i="2"/>
  <c r="N66" i="2" s="1"/>
  <c r="O66" i="2" s="1"/>
  <c r="M65" i="2"/>
  <c r="N65" i="2" s="1"/>
  <c r="O65" i="2" s="1"/>
  <c r="M64" i="2"/>
  <c r="N64" i="2" s="1"/>
  <c r="O64" i="2" s="1"/>
  <c r="M63" i="2"/>
  <c r="N63" i="2" s="1"/>
  <c r="O63" i="2" s="1"/>
  <c r="M62" i="2"/>
  <c r="N62" i="2" s="1"/>
  <c r="O62" i="2" s="1"/>
  <c r="M59" i="2"/>
  <c r="N59" i="2" s="1"/>
  <c r="O59" i="2" s="1"/>
  <c r="M58" i="2"/>
  <c r="N58" i="2" s="1"/>
  <c r="O58" i="2" s="1"/>
  <c r="M56" i="2"/>
  <c r="N56" i="2" s="1"/>
  <c r="O56" i="2" s="1"/>
  <c r="M55" i="2"/>
  <c r="N55" i="2" s="1"/>
  <c r="O55" i="2" s="1"/>
  <c r="M52" i="2"/>
  <c r="N52" i="2" s="1"/>
  <c r="O52" i="2" s="1"/>
  <c r="M50" i="2"/>
  <c r="N50" i="2" s="1"/>
  <c r="O50" i="2" s="1"/>
  <c r="M49" i="2"/>
  <c r="N49" i="2" s="1"/>
  <c r="O49" i="2" s="1"/>
  <c r="M48" i="2"/>
  <c r="M45" i="2"/>
  <c r="M44" i="2"/>
  <c r="M43" i="2"/>
  <c r="N43" i="2" s="1"/>
  <c r="O43" i="2" s="1"/>
  <c r="M39" i="2"/>
  <c r="N39" i="2" s="1"/>
  <c r="O39" i="2" s="1"/>
  <c r="M38" i="2"/>
  <c r="N38" i="2" s="1"/>
  <c r="O38" i="2" s="1"/>
  <c r="M35" i="2"/>
  <c r="M34" i="2"/>
  <c r="M33" i="2"/>
  <c r="M32" i="2"/>
  <c r="M30" i="2"/>
  <c r="M29" i="2"/>
  <c r="M28" i="2"/>
  <c r="M27" i="2"/>
  <c r="N27" i="2" s="1"/>
  <c r="N10" i="10" l="1"/>
  <c r="O10" i="10" s="1"/>
  <c r="N62" i="11"/>
  <c r="O62" i="11" s="1"/>
  <c r="N68" i="11"/>
  <c r="O68" i="11" s="1"/>
  <c r="N73" i="11"/>
  <c r="O73" i="11" s="1"/>
  <c r="N48" i="11"/>
  <c r="O48" i="11" s="1"/>
  <c r="N54" i="11"/>
  <c r="O54" i="11" s="1"/>
  <c r="N56" i="11"/>
  <c r="O56" i="11" s="1"/>
  <c r="N22" i="11"/>
  <c r="O22" i="11" s="1"/>
  <c r="N43" i="11"/>
  <c r="O43" i="11" s="1"/>
  <c r="N49" i="11"/>
  <c r="O49" i="11" s="1"/>
  <c r="N52" i="11"/>
  <c r="O52" i="11" s="1"/>
  <c r="N59" i="11"/>
  <c r="O59" i="11" s="1"/>
  <c r="N69" i="11"/>
  <c r="O69" i="11" s="1"/>
  <c r="N74" i="11"/>
  <c r="O74" i="11" s="1"/>
  <c r="N47" i="11"/>
  <c r="O47" i="11" s="1"/>
  <c r="N53" i="11"/>
  <c r="O53" i="11" s="1"/>
  <c r="N60" i="11"/>
  <c r="O60" i="11" s="1"/>
  <c r="O66" i="11"/>
  <c r="N70" i="11"/>
  <c r="O70" i="11" s="1"/>
  <c r="N75" i="11"/>
  <c r="O75" i="11" s="1"/>
  <c r="N42" i="11"/>
  <c r="O42" i="11" s="1"/>
  <c r="N67" i="11"/>
  <c r="O67" i="11" s="1"/>
  <c r="N71" i="11"/>
  <c r="O71" i="11" s="1"/>
  <c r="N76" i="11"/>
  <c r="O76" i="11" s="1"/>
  <c r="N16" i="12"/>
  <c r="O16" i="12" s="1"/>
  <c r="N10" i="12"/>
  <c r="O10" i="12" s="1"/>
  <c r="N23" i="12"/>
  <c r="O23" i="12" s="1"/>
  <c r="N22" i="10"/>
  <c r="O22" i="10" s="1"/>
  <c r="N48" i="2"/>
  <c r="O48" i="2" s="1"/>
  <c r="N44" i="2"/>
  <c r="O44" i="2" s="1"/>
  <c r="N45" i="2"/>
  <c r="O45" i="2" s="1"/>
  <c r="M16" i="2"/>
  <c r="M10" i="2"/>
  <c r="N30" i="2" l="1"/>
  <c r="O30" i="2" s="1"/>
  <c r="N33" i="2"/>
  <c r="O33" i="2" s="1"/>
  <c r="N12" i="2"/>
  <c r="O12" i="2" s="1"/>
  <c r="N16" i="2"/>
  <c r="O16" i="2" s="1"/>
  <c r="N13" i="2"/>
  <c r="O13" i="2" s="1"/>
  <c r="N35" i="2"/>
  <c r="O35" i="2" s="1"/>
  <c r="N28" i="2"/>
  <c r="O28" i="2" s="1"/>
  <c r="N10" i="2" l="1"/>
  <c r="O10" i="2" s="1"/>
  <c r="O27" i="2"/>
  <c r="N29" i="2"/>
  <c r="O29" i="2" s="1"/>
  <c r="N32" i="2"/>
  <c r="O32" i="2" s="1"/>
  <c r="N34" i="2"/>
  <c r="O34" i="2" s="1"/>
</calcChain>
</file>

<file path=xl/sharedStrings.xml><?xml version="1.0" encoding="utf-8"?>
<sst xmlns="http://schemas.openxmlformats.org/spreadsheetml/2006/main" count="646" uniqueCount="127">
  <si>
    <t>CAMPUS</t>
  </si>
  <si>
    <t>Change</t>
  </si>
  <si>
    <t>Undergraduate</t>
  </si>
  <si>
    <t>Business</t>
  </si>
  <si>
    <t>Engineering</t>
  </si>
  <si>
    <t>Graduate</t>
  </si>
  <si>
    <t>Colorado Springs</t>
  </si>
  <si>
    <t>Education</t>
  </si>
  <si>
    <t>Liberal Arts</t>
  </si>
  <si>
    <t>Architecture &amp; Planning</t>
  </si>
  <si>
    <t>Arts &amp; Media</t>
  </si>
  <si>
    <t>Professional</t>
  </si>
  <si>
    <t>Boulder</t>
  </si>
  <si>
    <t xml:space="preserve">Nursing </t>
  </si>
  <si>
    <t>All Lower Division</t>
  </si>
  <si>
    <t>$</t>
  </si>
  <si>
    <t>%</t>
  </si>
  <si>
    <t>Total</t>
  </si>
  <si>
    <t>Tuition</t>
  </si>
  <si>
    <t>Cost of Attendance</t>
  </si>
  <si>
    <t>Upper Division--Nursing</t>
  </si>
  <si>
    <t>Footnotes:</t>
  </si>
  <si>
    <t>Arts &amp; Sciences / All Other</t>
  </si>
  <si>
    <t>Genetic Counseling</t>
  </si>
  <si>
    <t>Upper Division--Business / Engineering</t>
  </si>
  <si>
    <t>Business / Non-Degree</t>
  </si>
  <si>
    <t>Undergraduate, Incoming</t>
  </si>
  <si>
    <t>All Upper Division</t>
  </si>
  <si>
    <t xml:space="preserve">Public Affairs </t>
  </si>
  <si>
    <t>Doctor of Nursing Practice</t>
  </si>
  <si>
    <t>Lower Division</t>
  </si>
  <si>
    <t xml:space="preserve">Doctor of Medicine  </t>
  </si>
  <si>
    <t>Doctor of Dental Surgery</t>
  </si>
  <si>
    <t>Doctor of Physical Therapy</t>
  </si>
  <si>
    <t>Doctor of Pharmacy</t>
  </si>
  <si>
    <t>Public Health, MPH</t>
  </si>
  <si>
    <t>Public Health, DrPH</t>
  </si>
  <si>
    <t xml:space="preserve">Nursing, MS </t>
  </si>
  <si>
    <t>Nursing, PhD</t>
  </si>
  <si>
    <t>Medicine Accountable Students</t>
  </si>
  <si>
    <t>Dentistry Accountable Students</t>
  </si>
  <si>
    <t>N/A</t>
  </si>
  <si>
    <t>Nursing, RN to BS</t>
  </si>
  <si>
    <t>Physician Assistant Studies</t>
  </si>
  <si>
    <t>Biostats/Epidemiology/Health Svcs, PhD</t>
  </si>
  <si>
    <t>Biostats/Epidemiology/Health Svcs, MS</t>
  </si>
  <si>
    <t>Modern Anatomy</t>
  </si>
  <si>
    <t>International Undergraduate, Incoming</t>
  </si>
  <si>
    <t>Engineering PHD</t>
  </si>
  <si>
    <t>Business-Tax Program</t>
  </si>
  <si>
    <t xml:space="preserve">Anesthesiology </t>
  </si>
  <si>
    <r>
      <t>Anschutz Medical Campus</t>
    </r>
    <r>
      <rPr>
        <b/>
        <vertAlign val="superscript"/>
        <sz val="12"/>
        <rFont val="Arial"/>
        <family val="2"/>
      </rPr>
      <t>e</t>
    </r>
  </si>
  <si>
    <t>FY 2016</t>
  </si>
  <si>
    <t xml:space="preserve">b:  Fees presented do not include instructional program or course fees.  </t>
  </si>
  <si>
    <t>f:  Graduate Pharmacy tuition rate is capped at 9 credit hours a term or 18 credit hours per academic year.</t>
  </si>
  <si>
    <t xml:space="preserve">FY 2016 Cost of Attendance Estimate </t>
  </si>
  <si>
    <t xml:space="preserve">a:  Fees presented do not include instructional program or course fees.  </t>
  </si>
  <si>
    <t>e:  Graduate Pharmacy tuition rate is capped at 9 credit hours a term or 18 credit hours per academic year.</t>
  </si>
  <si>
    <t>Music</t>
  </si>
  <si>
    <t>Media, Communication, Information</t>
  </si>
  <si>
    <t>Business - MBA</t>
  </si>
  <si>
    <t>Business - Prof Masters</t>
  </si>
  <si>
    <t>Business - PhD</t>
  </si>
  <si>
    <t>Engineering - Prof Masters</t>
  </si>
  <si>
    <t>Law - Prof Masters</t>
  </si>
  <si>
    <t xml:space="preserve">Law - JD </t>
  </si>
  <si>
    <t>Upper Division--LAS / Education / Public Affairs</t>
  </si>
  <si>
    <t>Bioengineering</t>
  </si>
  <si>
    <t>Clinical Sciences, MS or PhD</t>
  </si>
  <si>
    <t>Basic Sciences, PhD</t>
  </si>
  <si>
    <t>Biomedical Science and Biotechnology, MS</t>
  </si>
  <si>
    <t>Doctor of Medicine - Accountable Students</t>
  </si>
  <si>
    <t>Doctor of Dental Surgery - Accountable Students</t>
  </si>
  <si>
    <t>a:  Resident undergraduate tuition rates represent the student share of tuition after the College Opportunity Fund stipend is applied for eligible authorizing students.</t>
  </si>
  <si>
    <t>d:  "Other" is a CCHE approved annual allowance for books and supplies, medical, transportation and personal expenses.</t>
  </si>
  <si>
    <t>c:  "Other" is a CCHE approved annual allowance for books and supplies, medical, transportation and personal expenses.</t>
  </si>
  <si>
    <t>* This cost of attendance estimate is reflective of the allowable costs set by CCHE and may differ from actual campus estimates and/or actual out of pocket costs for the student.</t>
  </si>
  <si>
    <t>LAS / Education / Public Affairs</t>
  </si>
  <si>
    <t>Bus/Eng/Geropsychology/Nursing</t>
  </si>
  <si>
    <t>All Other</t>
  </si>
  <si>
    <t>Education / Public Affairs</t>
  </si>
  <si>
    <t>Bus/Eng/Geropsychology</t>
  </si>
  <si>
    <t>Nursing</t>
  </si>
  <si>
    <t>Upper Division--Business / Engineering / Nursing</t>
  </si>
  <si>
    <t>Business - MBA (1st Year)</t>
  </si>
  <si>
    <t>Law - JD (1st Year)</t>
  </si>
  <si>
    <t>d:  For several programs at the Anschutz Medical Campus, part-time students may take more than 12 credit hours in an academic year; for consistency purposes cost of attendance is calculated on 12 credit hours.</t>
  </si>
  <si>
    <t>e:  For several programs at the Anschutz Medical Campus, part-time students may take more than 12 credit hours in an academic year; for consistency purposes cost of attendance is calculated on 12 credit hours.</t>
  </si>
  <si>
    <t>d:  For several programs at the Anschutz Medical Campus, students take more than 30 credit hours in an academic year; for consistency purposes cost of attendance is calculated on 30 credit hours.</t>
  </si>
  <si>
    <t>e:  For several programs at the Anschutz Medical Campus, students take more than 30 credit hours in an academic year; for consistency purposes cost of attendance is calculated on 30 credit hours.</t>
  </si>
  <si>
    <r>
      <t xml:space="preserve">Tuition </t>
    </r>
    <r>
      <rPr>
        <b/>
        <vertAlign val="superscript"/>
        <sz val="11"/>
        <rFont val="Arial"/>
        <family val="2"/>
      </rPr>
      <t>a</t>
    </r>
  </si>
  <si>
    <r>
      <t xml:space="preserve">Fees </t>
    </r>
    <r>
      <rPr>
        <b/>
        <vertAlign val="superscript"/>
        <sz val="11"/>
        <rFont val="Arial"/>
        <family val="2"/>
      </rPr>
      <t>b</t>
    </r>
    <r>
      <rPr>
        <b/>
        <sz val="11"/>
        <rFont val="Arial"/>
        <family val="2"/>
      </rPr>
      <t xml:space="preserve"> </t>
    </r>
  </si>
  <si>
    <r>
      <t xml:space="preserve">R&amp;B </t>
    </r>
    <r>
      <rPr>
        <b/>
        <vertAlign val="superscript"/>
        <sz val="11"/>
        <rFont val="Arial"/>
        <family val="2"/>
      </rPr>
      <t>c</t>
    </r>
    <r>
      <rPr>
        <b/>
        <sz val="11"/>
        <rFont val="Arial"/>
        <family val="2"/>
      </rPr>
      <t xml:space="preserve"> </t>
    </r>
  </si>
  <si>
    <r>
      <t xml:space="preserve">Other </t>
    </r>
    <r>
      <rPr>
        <b/>
        <vertAlign val="superscript"/>
        <sz val="11"/>
        <rFont val="Arial"/>
        <family val="2"/>
      </rPr>
      <t>d</t>
    </r>
  </si>
  <si>
    <r>
      <t>Engineering</t>
    </r>
    <r>
      <rPr>
        <vertAlign val="superscript"/>
        <sz val="11"/>
        <rFont val="Arial"/>
        <family val="2"/>
      </rPr>
      <t xml:space="preserve"> </t>
    </r>
  </si>
  <si>
    <r>
      <t>Anschutz Medical Campus</t>
    </r>
    <r>
      <rPr>
        <b/>
        <vertAlign val="superscript"/>
        <sz val="11"/>
        <rFont val="Arial"/>
        <family val="2"/>
      </rPr>
      <t>e</t>
    </r>
  </si>
  <si>
    <r>
      <t>Pharmacy</t>
    </r>
    <r>
      <rPr>
        <vertAlign val="superscript"/>
        <sz val="11"/>
        <rFont val="Arial"/>
        <family val="2"/>
      </rPr>
      <t xml:space="preserve"> f</t>
    </r>
  </si>
  <si>
    <t>Bus / Eng / Geropsychology / Nursing</t>
  </si>
  <si>
    <r>
      <t xml:space="preserve">Tuition </t>
    </r>
    <r>
      <rPr>
        <b/>
        <vertAlign val="superscript"/>
        <sz val="12"/>
        <rFont val="Arial"/>
        <family val="2"/>
      </rPr>
      <t>a</t>
    </r>
  </si>
  <si>
    <r>
      <t xml:space="preserve">Fees </t>
    </r>
    <r>
      <rPr>
        <b/>
        <vertAlign val="superscript"/>
        <sz val="12"/>
        <rFont val="Arial"/>
        <family val="2"/>
      </rPr>
      <t>b</t>
    </r>
    <r>
      <rPr>
        <b/>
        <sz val="12"/>
        <rFont val="Arial"/>
        <family val="2"/>
      </rPr>
      <t xml:space="preserve"> </t>
    </r>
  </si>
  <si>
    <r>
      <t xml:space="preserve">R&amp;B </t>
    </r>
    <r>
      <rPr>
        <b/>
        <vertAlign val="superscript"/>
        <sz val="12"/>
        <rFont val="Arial"/>
        <family val="2"/>
      </rPr>
      <t>c</t>
    </r>
    <r>
      <rPr>
        <b/>
        <sz val="12"/>
        <rFont val="Arial"/>
        <family val="2"/>
      </rPr>
      <t xml:space="preserve"> </t>
    </r>
  </si>
  <si>
    <r>
      <t xml:space="preserve">Other </t>
    </r>
    <r>
      <rPr>
        <b/>
        <vertAlign val="superscript"/>
        <sz val="12"/>
        <rFont val="Arial"/>
        <family val="2"/>
      </rPr>
      <t>d</t>
    </r>
  </si>
  <si>
    <r>
      <t>Pharmacy</t>
    </r>
    <r>
      <rPr>
        <vertAlign val="superscript"/>
        <sz val="12"/>
        <rFont val="Arial"/>
        <family val="2"/>
      </rPr>
      <t xml:space="preserve"> f</t>
    </r>
  </si>
  <si>
    <r>
      <t xml:space="preserve">Fees </t>
    </r>
    <r>
      <rPr>
        <b/>
        <vertAlign val="superscript"/>
        <sz val="12"/>
        <rFont val="Arial"/>
        <family val="2"/>
      </rPr>
      <t>a</t>
    </r>
    <r>
      <rPr>
        <b/>
        <sz val="12"/>
        <rFont val="Arial"/>
        <family val="2"/>
      </rPr>
      <t xml:space="preserve"> </t>
    </r>
  </si>
  <si>
    <r>
      <t xml:space="preserve">R&amp;B </t>
    </r>
    <r>
      <rPr>
        <b/>
        <vertAlign val="superscript"/>
        <sz val="12"/>
        <rFont val="Arial"/>
        <family val="2"/>
      </rPr>
      <t>b</t>
    </r>
    <r>
      <rPr>
        <b/>
        <sz val="12"/>
        <rFont val="Arial"/>
        <family val="2"/>
      </rPr>
      <t xml:space="preserve"> </t>
    </r>
  </si>
  <si>
    <r>
      <t xml:space="preserve">Other </t>
    </r>
    <r>
      <rPr>
        <b/>
        <vertAlign val="superscript"/>
        <sz val="12"/>
        <rFont val="Arial"/>
        <family val="2"/>
      </rPr>
      <t>c</t>
    </r>
  </si>
  <si>
    <t>Denver</t>
  </si>
  <si>
    <t xml:space="preserve">FY 2017 Cost of Attendance Estimate </t>
  </si>
  <si>
    <t>FY 2017</t>
  </si>
  <si>
    <t>Business School and Engineering and Applied Science</t>
  </si>
  <si>
    <t>Digital Amination</t>
  </si>
  <si>
    <t xml:space="preserve">c:  Room and board for CU-Boulder and UCCS undergraduates is the actual rate for a double on campus.  For all others, room and board is the CCHE approved annual allowance. </t>
  </si>
  <si>
    <t>MS in Palliative Care</t>
  </si>
  <si>
    <t xml:space="preserve">b:  Room and board for CU-Boulder and UCCS undergraduates is the actual rate for a double on campus.  For all others, room and board is the CCHE approved annual allowance. </t>
  </si>
  <si>
    <t>Monthly R &amp; B</t>
  </si>
  <si>
    <t xml:space="preserve">9 month </t>
  </si>
  <si>
    <t>monthly other</t>
  </si>
  <si>
    <t>9 month</t>
  </si>
  <si>
    <t>FT</t>
  </si>
  <si>
    <t>HT</t>
  </si>
  <si>
    <t>University of Colorado FY 2017 Cost of Attendance Estimate*</t>
  </si>
  <si>
    <t>Resident-Full Time (30 Credit Hours)</t>
  </si>
  <si>
    <t>Resident-Part Time (12 Credit Hours)</t>
  </si>
  <si>
    <t>Non-Resident-Full Time (30 Credit Hours)</t>
  </si>
  <si>
    <t>Non-Resident-Part Time (12 Credit Hours)</t>
  </si>
  <si>
    <r>
      <t>Anschutz Medical Campus</t>
    </r>
    <r>
      <rPr>
        <b/>
        <vertAlign val="superscript"/>
        <sz val="11"/>
        <rFont val="Arial"/>
        <family val="2"/>
      </rPr>
      <t>d</t>
    </r>
  </si>
  <si>
    <r>
      <t>Pharmacy</t>
    </r>
    <r>
      <rPr>
        <vertAlign val="superscript"/>
        <sz val="11"/>
        <rFont val="Arial"/>
        <family val="2"/>
      </rPr>
      <t xml:space="preserve"> 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</si>
</sst>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_);[Red]\(&quot;$&quot;#,##0.0\)"/>
    <numFmt numFmtId="166" formatCode="_(* #,##0_);_(* \(#,##0\);_(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vertAlign val="superscript"/>
      <sz val="12"/>
      <name val="Arial"/>
      <family val="2"/>
    </font>
    <font>
      <sz val="10"/>
      <name val="Tahoma"/>
      <family val="2"/>
    </font>
    <font>
      <sz val="10"/>
      <color theme="1"/>
      <name val="Franklin Gothic Book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398">
    <xf numFmtId="0" fontId="0" fillId="0" borderId="0" xfId="0"/>
    <xf numFmtId="0" fontId="3" fillId="0" borderId="0" xfId="0" applyFont="1"/>
    <xf numFmtId="0" fontId="3" fillId="0" borderId="0" xfId="0" applyFont="1" applyAlignment="1"/>
    <xf numFmtId="6" fontId="3" fillId="0" borderId="0" xfId="0" applyNumberFormat="1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/>
    <xf numFmtId="0" fontId="4" fillId="0" borderId="0" xfId="0" applyFont="1" applyFill="1" applyBorder="1"/>
    <xf numFmtId="164" fontId="3" fillId="0" borderId="0" xfId="0" applyNumberFormat="1" applyFont="1" applyFill="1" applyBorder="1"/>
    <xf numFmtId="6" fontId="1" fillId="0" borderId="0" xfId="0" applyNumberFormat="1" applyFont="1" applyFill="1" applyBorder="1"/>
    <xf numFmtId="6" fontId="1" fillId="0" borderId="0" xfId="0" applyNumberFormat="1" applyFont="1" applyBorder="1" applyAlignment="1"/>
    <xf numFmtId="0" fontId="1" fillId="0" borderId="0" xfId="0" applyFont="1" applyFill="1" applyAlignment="1"/>
    <xf numFmtId="0" fontId="1" fillId="0" borderId="0" xfId="0" applyFont="1" applyFill="1"/>
    <xf numFmtId="0" fontId="1" fillId="0" borderId="0" xfId="0" applyFont="1" applyAlignment="1"/>
    <xf numFmtId="0" fontId="1" fillId="0" borderId="0" xfId="0" applyFont="1"/>
    <xf numFmtId="8" fontId="1" fillId="0" borderId="0" xfId="0" applyNumberFormat="1" applyFont="1" applyAlignment="1"/>
    <xf numFmtId="0" fontId="1" fillId="0" borderId="0" xfId="0" applyFont="1" applyFill="1" applyBorder="1"/>
    <xf numFmtId="0" fontId="1" fillId="0" borderId="0" xfId="0" applyFont="1" applyBorder="1" applyAlignment="1"/>
    <xf numFmtId="10" fontId="1" fillId="0" borderId="0" xfId="0" applyNumberFormat="1" applyFont="1" applyAlignment="1"/>
    <xf numFmtId="10" fontId="1" fillId="0" borderId="0" xfId="0" applyNumberFormat="1" applyFont="1" applyFill="1" applyAlignment="1"/>
    <xf numFmtId="164" fontId="1" fillId="0" borderId="0" xfId="0" applyNumberFormat="1" applyFont="1"/>
    <xf numFmtId="6" fontId="1" fillId="0" borderId="0" xfId="0" applyNumberFormat="1" applyFont="1" applyAlignment="1"/>
    <xf numFmtId="9" fontId="1" fillId="0" borderId="0" xfId="5" applyFont="1" applyAlignment="1"/>
    <xf numFmtId="44" fontId="1" fillId="0" borderId="0" xfId="6" applyFont="1" applyAlignment="1"/>
    <xf numFmtId="44" fontId="1" fillId="0" borderId="0" xfId="0" applyNumberFormat="1" applyFont="1" applyAlignment="1"/>
    <xf numFmtId="0" fontId="1" fillId="0" borderId="0" xfId="0" applyFont="1" applyFill="1" applyBorder="1" applyAlignment="1"/>
    <xf numFmtId="6" fontId="1" fillId="0" borderId="0" xfId="4" applyNumberFormat="1" applyFont="1" applyBorder="1"/>
    <xf numFmtId="6" fontId="1" fillId="0" borderId="0" xfId="0" applyNumberFormat="1" applyFont="1" applyAlignment="1"/>
    <xf numFmtId="0" fontId="1" fillId="0" borderId="0" xfId="0" applyFont="1" applyFill="1" applyAlignment="1"/>
    <xf numFmtId="0" fontId="1" fillId="0" borderId="0" xfId="0" applyFont="1" applyFill="1"/>
    <xf numFmtId="10" fontId="1" fillId="0" borderId="0" xfId="0" applyNumberFormat="1" applyFont="1" applyFill="1" applyAlignment="1"/>
    <xf numFmtId="10" fontId="1" fillId="0" borderId="0" xfId="0" applyNumberFormat="1" applyFont="1" applyFill="1" applyAlignment="1"/>
    <xf numFmtId="0" fontId="1" fillId="0" borderId="0" xfId="8" applyFont="1" applyFill="1" applyBorder="1"/>
    <xf numFmtId="0" fontId="0" fillId="0" borderId="0" xfId="0"/>
    <xf numFmtId="0" fontId="3" fillId="0" borderId="0" xfId="0" applyFont="1"/>
    <xf numFmtId="0" fontId="3" fillId="0" borderId="0" xfId="0" applyFont="1" applyAlignment="1"/>
    <xf numFmtId="6" fontId="3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164" fontId="3" fillId="0" borderId="0" xfId="0" applyNumberFormat="1" applyFont="1" applyFill="1" applyBorder="1"/>
    <xf numFmtId="6" fontId="1" fillId="0" borderId="0" xfId="0" applyNumberFormat="1" applyFont="1" applyFill="1" applyBorder="1"/>
    <xf numFmtId="0" fontId="1" fillId="0" borderId="0" xfId="0" applyFont="1" applyFill="1" applyAlignment="1"/>
    <xf numFmtId="0" fontId="1" fillId="0" borderId="0" xfId="0" applyFont="1" applyFill="1"/>
    <xf numFmtId="0" fontId="1" fillId="0" borderId="0" xfId="0" applyFont="1" applyAlignment="1"/>
    <xf numFmtId="0" fontId="1" fillId="0" borderId="0" xfId="0" applyFont="1"/>
    <xf numFmtId="0" fontId="1" fillId="0" borderId="0" xfId="0" applyFont="1" applyFill="1" applyBorder="1"/>
    <xf numFmtId="164" fontId="1" fillId="0" borderId="0" xfId="0" applyNumberFormat="1" applyFont="1" applyFill="1" applyBorder="1"/>
    <xf numFmtId="0" fontId="4" fillId="2" borderId="16" xfId="0" applyFont="1" applyFill="1" applyBorder="1"/>
    <xf numFmtId="6" fontId="10" fillId="0" borderId="0" xfId="8" applyNumberFormat="1" applyFont="1" applyFill="1" applyBorder="1"/>
    <xf numFmtId="164" fontId="10" fillId="0" borderId="0" xfId="8" applyNumberFormat="1" applyFont="1" applyFill="1" applyBorder="1"/>
    <xf numFmtId="6" fontId="9" fillId="0" borderId="0" xfId="8" applyNumberFormat="1" applyFont="1" applyFill="1" applyBorder="1"/>
    <xf numFmtId="164" fontId="9" fillId="0" borderId="0" xfId="8" applyNumberFormat="1" applyFont="1" applyFill="1" applyBorder="1"/>
    <xf numFmtId="0" fontId="9" fillId="0" borderId="0" xfId="8" applyFont="1" applyFill="1"/>
    <xf numFmtId="164" fontId="9" fillId="0" borderId="0" xfId="8" applyNumberFormat="1" applyFont="1" applyFill="1"/>
    <xf numFmtId="0" fontId="1" fillId="0" borderId="0" xfId="8" applyFont="1" applyFill="1" applyAlignment="1">
      <alignment horizontal="left"/>
    </xf>
    <xf numFmtId="0" fontId="1" fillId="0" borderId="0" xfId="8" applyFont="1" applyFill="1"/>
    <xf numFmtId="0" fontId="1" fillId="0" borderId="0" xfId="8" applyFont="1"/>
    <xf numFmtId="0" fontId="1" fillId="0" borderId="0" xfId="8" applyFont="1" applyFill="1" applyBorder="1" applyAlignment="1">
      <alignment vertical="top"/>
    </xf>
    <xf numFmtId="6" fontId="3" fillId="0" borderId="0" xfId="8" applyNumberFormat="1" applyFont="1" applyFill="1" applyBorder="1" applyAlignment="1">
      <alignment vertical="top"/>
    </xf>
    <xf numFmtId="6" fontId="1" fillId="0" borderId="0" xfId="8" applyNumberFormat="1" applyFont="1" applyFill="1" applyBorder="1" applyAlignment="1">
      <alignment vertical="top"/>
    </xf>
    <xf numFmtId="164" fontId="1" fillId="0" borderId="0" xfId="8" applyNumberFormat="1" applyFont="1" applyFill="1" applyBorder="1" applyAlignment="1">
      <alignment vertical="top"/>
    </xf>
    <xf numFmtId="0" fontId="1" fillId="0" borderId="0" xfId="8" applyFont="1" applyFill="1" applyAlignment="1">
      <alignment vertical="top"/>
    </xf>
    <xf numFmtId="164" fontId="1" fillId="0" borderId="0" xfId="8" applyNumberFormat="1" applyFont="1" applyFill="1" applyAlignment="1">
      <alignment vertical="top"/>
    </xf>
    <xf numFmtId="0" fontId="1" fillId="0" borderId="0" xfId="8" applyFont="1" applyAlignment="1">
      <alignment vertical="top"/>
    </xf>
    <xf numFmtId="0" fontId="1" fillId="0" borderId="0" xfId="8" applyFont="1" applyFill="1" applyBorder="1" applyAlignment="1">
      <alignment vertical="center"/>
    </xf>
    <xf numFmtId="6" fontId="10" fillId="0" borderId="0" xfId="8" applyNumberFormat="1" applyFont="1" applyFill="1" applyBorder="1" applyAlignment="1">
      <alignment vertical="center"/>
    </xf>
    <xf numFmtId="164" fontId="10" fillId="0" borderId="0" xfId="8" applyNumberFormat="1" applyFont="1" applyFill="1" applyBorder="1" applyAlignment="1">
      <alignment vertical="center"/>
    </xf>
    <xf numFmtId="0" fontId="1" fillId="0" borderId="0" xfId="8" applyFont="1" applyFill="1" applyAlignment="1">
      <alignment horizontal="left" vertical="center"/>
    </xf>
    <xf numFmtId="6" fontId="9" fillId="0" borderId="0" xfId="8" applyNumberFormat="1" applyFont="1" applyFill="1" applyBorder="1" applyAlignment="1">
      <alignment vertical="center"/>
    </xf>
    <xf numFmtId="164" fontId="9" fillId="0" borderId="0" xfId="8" applyNumberFormat="1" applyFont="1" applyFill="1" applyBorder="1" applyAlignment="1">
      <alignment vertical="center"/>
    </xf>
    <xf numFmtId="0" fontId="1" fillId="0" borderId="0" xfId="8" applyFont="1" applyFill="1" applyAlignment="1">
      <alignment vertical="center"/>
    </xf>
    <xf numFmtId="0" fontId="9" fillId="0" borderId="0" xfId="8" applyFont="1" applyFill="1" applyAlignment="1">
      <alignment vertical="center"/>
    </xf>
    <xf numFmtId="164" fontId="9" fillId="0" borderId="0" xfId="8" applyNumberFormat="1" applyFont="1" applyFill="1" applyAlignment="1">
      <alignment vertical="center"/>
    </xf>
    <xf numFmtId="0" fontId="1" fillId="0" borderId="0" xfId="8" applyFont="1" applyAlignment="1">
      <alignment vertical="center"/>
    </xf>
    <xf numFmtId="0" fontId="2" fillId="0" borderId="0" xfId="0" applyFont="1" applyFill="1" applyBorder="1" applyAlignment="1">
      <alignment horizontal="centerContinuous"/>
    </xf>
    <xf numFmtId="0" fontId="2" fillId="0" borderId="4" xfId="0" applyFont="1" applyFill="1" applyBorder="1" applyAlignment="1">
      <alignment horizontal="centerContinuous"/>
    </xf>
    <xf numFmtId="0" fontId="11" fillId="2" borderId="16" xfId="0" applyFont="1" applyFill="1" applyBorder="1"/>
    <xf numFmtId="0" fontId="13" fillId="2" borderId="17" xfId="0" applyFont="1" applyFill="1" applyBorder="1"/>
    <xf numFmtId="0" fontId="13" fillId="2" borderId="16" xfId="0" applyFont="1" applyFill="1" applyBorder="1"/>
    <xf numFmtId="164" fontId="13" fillId="2" borderId="18" xfId="0" applyNumberFormat="1" applyFont="1" applyFill="1" applyBorder="1"/>
    <xf numFmtId="0" fontId="13" fillId="0" borderId="5" xfId="0" applyFont="1" applyBorder="1"/>
    <xf numFmtId="0" fontId="13" fillId="0" borderId="0" xfId="0" applyFont="1" applyBorder="1"/>
    <xf numFmtId="0" fontId="13" fillId="0" borderId="12" xfId="0" applyFont="1" applyBorder="1"/>
    <xf numFmtId="0" fontId="13" fillId="0" borderId="9" xfId="0" applyFont="1" applyBorder="1"/>
    <xf numFmtId="164" fontId="13" fillId="0" borderId="10" xfId="0" applyNumberFormat="1" applyFont="1" applyBorder="1"/>
    <xf numFmtId="165" fontId="13" fillId="0" borderId="9" xfId="0" applyNumberFormat="1" applyFont="1" applyBorder="1"/>
    <xf numFmtId="6" fontId="13" fillId="0" borderId="5" xfId="0" applyNumberFormat="1" applyFont="1" applyFill="1" applyBorder="1"/>
    <xf numFmtId="6" fontId="13" fillId="0" borderId="0" xfId="8" applyNumberFormat="1" applyFont="1" applyFill="1" applyBorder="1"/>
    <xf numFmtId="6" fontId="13" fillId="0" borderId="0" xfId="0" applyNumberFormat="1" applyFont="1" applyFill="1" applyBorder="1"/>
    <xf numFmtId="6" fontId="13" fillId="0" borderId="0" xfId="0" applyNumberFormat="1" applyFont="1" applyBorder="1"/>
    <xf numFmtId="6" fontId="13" fillId="0" borderId="3" xfId="0" applyNumberFormat="1" applyFont="1" applyFill="1" applyBorder="1" applyAlignment="1">
      <alignment horizontal="right" vertical="center"/>
    </xf>
    <xf numFmtId="164" fontId="13" fillId="0" borderId="3" xfId="0" applyNumberFormat="1" applyFont="1" applyFill="1" applyBorder="1"/>
    <xf numFmtId="0" fontId="13" fillId="0" borderId="3" xfId="0" applyFont="1" applyBorder="1"/>
    <xf numFmtId="0" fontId="13" fillId="0" borderId="19" xfId="0" applyFont="1" applyBorder="1"/>
    <xf numFmtId="0" fontId="13" fillId="0" borderId="14" xfId="0" applyFont="1" applyBorder="1"/>
    <xf numFmtId="0" fontId="13" fillId="0" borderId="14" xfId="0" applyFont="1" applyFill="1" applyBorder="1"/>
    <xf numFmtId="6" fontId="13" fillId="0" borderId="19" xfId="0" applyNumberFormat="1" applyFont="1" applyFill="1" applyBorder="1"/>
    <xf numFmtId="6" fontId="13" fillId="0" borderId="14" xfId="8" applyNumberFormat="1" applyFont="1" applyFill="1" applyBorder="1"/>
    <xf numFmtId="6" fontId="13" fillId="0" borderId="14" xfId="0" applyNumberFormat="1" applyFont="1" applyFill="1" applyBorder="1"/>
    <xf numFmtId="6" fontId="13" fillId="0" borderId="14" xfId="0" applyNumberFormat="1" applyFont="1" applyBorder="1"/>
    <xf numFmtId="6" fontId="13" fillId="0" borderId="15" xfId="0" applyNumberFormat="1" applyFont="1" applyFill="1" applyBorder="1" applyAlignment="1">
      <alignment horizontal="right" vertical="center"/>
    </xf>
    <xf numFmtId="164" fontId="13" fillId="0" borderId="15" xfId="0" applyNumberFormat="1" applyFont="1" applyFill="1" applyBorder="1"/>
    <xf numFmtId="0" fontId="13" fillId="0" borderId="0" xfId="0" applyFont="1" applyFill="1" applyBorder="1"/>
    <xf numFmtId="6" fontId="13" fillId="2" borderId="16" xfId="0" applyNumberFormat="1" applyFont="1" applyFill="1" applyBorder="1"/>
    <xf numFmtId="6" fontId="13" fillId="2" borderId="17" xfId="0" applyNumberFormat="1" applyFont="1" applyFill="1" applyBorder="1"/>
    <xf numFmtId="6" fontId="13" fillId="2" borderId="18" xfId="0" applyNumberFormat="1" applyFont="1" applyFill="1" applyBorder="1" applyAlignment="1">
      <alignment horizontal="right" vertical="center"/>
    </xf>
    <xf numFmtId="6" fontId="13" fillId="0" borderId="5" xfId="0" applyNumberFormat="1" applyFont="1" applyBorder="1"/>
    <xf numFmtId="6" fontId="13" fillId="0" borderId="9" xfId="0" applyNumberFormat="1" applyFont="1" applyBorder="1"/>
    <xf numFmtId="6" fontId="13" fillId="0" borderId="3" xfId="0" applyNumberFormat="1" applyFont="1" applyBorder="1" applyAlignment="1">
      <alignment horizontal="right" vertical="center"/>
    </xf>
    <xf numFmtId="164" fontId="13" fillId="0" borderId="3" xfId="0" applyNumberFormat="1" applyFont="1" applyBorder="1"/>
    <xf numFmtId="0" fontId="13" fillId="0" borderId="15" xfId="0" applyFont="1" applyBorder="1"/>
    <xf numFmtId="0" fontId="13" fillId="0" borderId="2" xfId="0" applyFont="1" applyBorder="1"/>
    <xf numFmtId="0" fontId="13" fillId="0" borderId="1" xfId="0" applyFont="1" applyBorder="1"/>
    <xf numFmtId="6" fontId="13" fillId="0" borderId="1" xfId="0" applyNumberFormat="1" applyFont="1" applyFill="1" applyBorder="1"/>
    <xf numFmtId="6" fontId="13" fillId="0" borderId="0" xfId="0" applyNumberFormat="1" applyFont="1" applyFill="1" applyBorder="1" applyAlignment="1"/>
    <xf numFmtId="0" fontId="13" fillId="0" borderId="0" xfId="0" applyFont="1" applyBorder="1" applyAlignment="1">
      <alignment horizontal="left" vertical="center" wrapText="1"/>
    </xf>
    <xf numFmtId="6" fontId="13" fillId="0" borderId="14" xfId="0" applyNumberFormat="1" applyFont="1" applyFill="1" applyBorder="1" applyAlignment="1"/>
    <xf numFmtId="6" fontId="13" fillId="0" borderId="0" xfId="0" applyNumberFormat="1" applyFont="1" applyBorder="1" applyAlignment="1"/>
    <xf numFmtId="0" fontId="13" fillId="0" borderId="6" xfId="0" applyFont="1" applyBorder="1"/>
    <xf numFmtId="0" fontId="13" fillId="0" borderId="4" xfId="0" applyFont="1" applyBorder="1"/>
    <xf numFmtId="6" fontId="13" fillId="0" borderId="6" xfId="0" applyNumberFormat="1" applyFont="1" applyFill="1" applyBorder="1"/>
    <xf numFmtId="6" fontId="13" fillId="0" borderId="4" xfId="0" applyNumberFormat="1" applyFont="1" applyFill="1" applyBorder="1"/>
    <xf numFmtId="6" fontId="13" fillId="0" borderId="4" xfId="0" applyNumberFormat="1" applyFont="1" applyBorder="1"/>
    <xf numFmtId="6" fontId="13" fillId="0" borderId="8" xfId="0" applyNumberFormat="1" applyFont="1" applyFill="1" applyBorder="1" applyAlignment="1">
      <alignment horizontal="right" vertical="center"/>
    </xf>
    <xf numFmtId="164" fontId="13" fillId="0" borderId="8" xfId="0" applyNumberFormat="1" applyFont="1" applyFill="1" applyBorder="1"/>
    <xf numFmtId="0" fontId="11" fillId="2" borderId="12" xfId="0" applyFont="1" applyFill="1" applyBorder="1"/>
    <xf numFmtId="0" fontId="13" fillId="2" borderId="9" xfId="0" applyFont="1" applyFill="1" applyBorder="1"/>
    <xf numFmtId="0" fontId="13" fillId="2" borderId="12" xfId="0" applyFont="1" applyFill="1" applyBorder="1"/>
    <xf numFmtId="6" fontId="13" fillId="2" borderId="12" xfId="0" applyNumberFormat="1" applyFont="1" applyFill="1" applyBorder="1"/>
    <xf numFmtId="6" fontId="13" fillId="2" borderId="9" xfId="0" applyNumberFormat="1" applyFont="1" applyFill="1" applyBorder="1"/>
    <xf numFmtId="6" fontId="13" fillId="2" borderId="10" xfId="0" applyNumberFormat="1" applyFont="1" applyFill="1" applyBorder="1"/>
    <xf numFmtId="164" fontId="13" fillId="2" borderId="10" xfId="0" applyNumberFormat="1" applyFont="1" applyFill="1" applyBorder="1"/>
    <xf numFmtId="0" fontId="13" fillId="0" borderId="12" xfId="0" applyFont="1" applyFill="1" applyBorder="1"/>
    <xf numFmtId="0" fontId="13" fillId="0" borderId="9" xfId="0" applyFont="1" applyFill="1" applyBorder="1"/>
    <xf numFmtId="6" fontId="13" fillId="0" borderId="9" xfId="0" applyNumberFormat="1" applyFont="1" applyFill="1" applyBorder="1"/>
    <xf numFmtId="164" fontId="13" fillId="0" borderId="10" xfId="0" applyNumberFormat="1" applyFont="1" applyFill="1" applyBorder="1"/>
    <xf numFmtId="164" fontId="13" fillId="0" borderId="10" xfId="0" applyNumberFormat="1" applyFont="1" applyFill="1" applyBorder="1" applyAlignment="1">
      <alignment horizontal="left" indent="2"/>
    </xf>
    <xf numFmtId="0" fontId="13" fillId="0" borderId="5" xfId="0" applyFont="1" applyFill="1" applyBorder="1"/>
    <xf numFmtId="0" fontId="13" fillId="0" borderId="3" xfId="0" applyFont="1" applyFill="1" applyBorder="1"/>
    <xf numFmtId="0" fontId="13" fillId="0" borderId="19" xfId="0" applyFont="1" applyFill="1" applyBorder="1"/>
    <xf numFmtId="0" fontId="13" fillId="0" borderId="15" xfId="0" applyFont="1" applyFill="1" applyBorder="1"/>
    <xf numFmtId="6" fontId="13" fillId="0" borderId="0" xfId="0" applyNumberFormat="1" applyFont="1" applyFill="1" applyBorder="1" applyAlignment="1">
      <alignment horizontal="right"/>
    </xf>
    <xf numFmtId="6" fontId="13" fillId="0" borderId="19" xfId="0" applyNumberFormat="1" applyFont="1" applyFill="1" applyBorder="1" applyAlignment="1">
      <alignment vertical="center"/>
    </xf>
    <xf numFmtId="6" fontId="13" fillId="0" borderId="14" xfId="0" applyNumberFormat="1" applyFont="1" applyFill="1" applyBorder="1" applyAlignment="1">
      <alignment vertical="center"/>
    </xf>
    <xf numFmtId="0" fontId="13" fillId="0" borderId="2" xfId="0" applyFont="1" applyFill="1" applyBorder="1"/>
    <xf numFmtId="0" fontId="13" fillId="0" borderId="1" xfId="0" applyFont="1" applyFill="1" applyBorder="1"/>
    <xf numFmtId="0" fontId="13" fillId="0" borderId="6" xfId="0" applyFont="1" applyFill="1" applyBorder="1"/>
    <xf numFmtId="0" fontId="13" fillId="0" borderId="4" xfId="0" applyFont="1" applyFill="1" applyBorder="1"/>
    <xf numFmtId="0" fontId="15" fillId="2" borderId="17" xfId="0" applyFont="1" applyFill="1" applyBorder="1"/>
    <xf numFmtId="0" fontId="15" fillId="2" borderId="16" xfId="0" applyFont="1" applyFill="1" applyBorder="1"/>
    <xf numFmtId="164" fontId="15" fillId="2" borderId="18" xfId="0" applyNumberFormat="1" applyFont="1" applyFill="1" applyBorder="1"/>
    <xf numFmtId="0" fontId="15" fillId="0" borderId="5" xfId="0" applyFont="1" applyBorder="1"/>
    <xf numFmtId="0" fontId="15" fillId="0" borderId="0" xfId="0" applyFont="1" applyBorder="1"/>
    <xf numFmtId="0" fontId="15" fillId="0" borderId="12" xfId="0" applyFont="1" applyBorder="1"/>
    <xf numFmtId="0" fontId="15" fillId="0" borderId="9" xfId="0" applyFont="1" applyBorder="1"/>
    <xf numFmtId="164" fontId="15" fillId="0" borderId="10" xfId="0" applyNumberFormat="1" applyFont="1" applyBorder="1"/>
    <xf numFmtId="6" fontId="15" fillId="0" borderId="5" xfId="0" applyNumberFormat="1" applyFont="1" applyFill="1" applyBorder="1"/>
    <xf numFmtId="6" fontId="15" fillId="0" borderId="0" xfId="8" applyNumberFormat="1" applyFont="1" applyFill="1" applyBorder="1"/>
    <xf numFmtId="6" fontId="15" fillId="0" borderId="0" xfId="0" applyNumberFormat="1" applyFont="1" applyFill="1" applyBorder="1"/>
    <xf numFmtId="6" fontId="15" fillId="0" borderId="0" xfId="0" applyNumberFormat="1" applyFont="1" applyBorder="1"/>
    <xf numFmtId="6" fontId="15" fillId="0" borderId="3" xfId="0" applyNumberFormat="1" applyFont="1" applyFill="1" applyBorder="1" applyAlignment="1">
      <alignment horizontal="right" vertical="center"/>
    </xf>
    <xf numFmtId="164" fontId="15" fillId="0" borderId="3" xfId="0" applyNumberFormat="1" applyFont="1" applyFill="1" applyBorder="1"/>
    <xf numFmtId="0" fontId="15" fillId="0" borderId="3" xfId="0" applyFont="1" applyBorder="1"/>
    <xf numFmtId="6" fontId="15" fillId="0" borderId="5" xfId="0" applyNumberFormat="1" applyFont="1" applyBorder="1" applyAlignment="1">
      <alignment horizontal="center"/>
    </xf>
    <xf numFmtId="6" fontId="15" fillId="0" borderId="0" xfId="0" applyNumberFormat="1" applyFont="1" applyBorder="1" applyAlignment="1">
      <alignment horizontal="center"/>
    </xf>
    <xf numFmtId="6" fontId="15" fillId="0" borderId="3" xfId="0" applyNumberFormat="1" applyFont="1" applyBorder="1" applyAlignment="1">
      <alignment horizontal="center"/>
    </xf>
    <xf numFmtId="0" fontId="15" fillId="0" borderId="19" xfId="0" applyFont="1" applyBorder="1"/>
    <xf numFmtId="0" fontId="15" fillId="0" borderId="14" xfId="0" applyFont="1" applyBorder="1"/>
    <xf numFmtId="6" fontId="15" fillId="0" borderId="19" xfId="0" applyNumberFormat="1" applyFont="1" applyFill="1" applyBorder="1"/>
    <xf numFmtId="6" fontId="15" fillId="0" borderId="14" xfId="8" applyNumberFormat="1" applyFont="1" applyFill="1" applyBorder="1"/>
    <xf numFmtId="6" fontId="15" fillId="0" borderId="14" xfId="0" applyNumberFormat="1" applyFont="1" applyFill="1" applyBorder="1"/>
    <xf numFmtId="6" fontId="15" fillId="0" borderId="15" xfId="0" applyNumberFormat="1" applyFont="1" applyFill="1" applyBorder="1" applyAlignment="1">
      <alignment horizontal="right" vertical="center"/>
    </xf>
    <xf numFmtId="164" fontId="15" fillId="0" borderId="15" xfId="0" applyNumberFormat="1" applyFont="1" applyFill="1" applyBorder="1"/>
    <xf numFmtId="0" fontId="15" fillId="0" borderId="2" xfId="0" applyFont="1" applyBorder="1"/>
    <xf numFmtId="0" fontId="15" fillId="0" borderId="1" xfId="0" applyFont="1" applyBorder="1"/>
    <xf numFmtId="6" fontId="15" fillId="0" borderId="1" xfId="0" applyNumberFormat="1" applyFont="1" applyFill="1" applyBorder="1"/>
    <xf numFmtId="0" fontId="15" fillId="0" borderId="3" xfId="0" applyFont="1" applyFill="1" applyBorder="1"/>
    <xf numFmtId="6" fontId="15" fillId="0" borderId="0" xfId="0" applyNumberFormat="1" applyFont="1" applyFill="1" applyBorder="1" applyAlignment="1">
      <alignment horizontal="right"/>
    </xf>
    <xf numFmtId="0" fontId="15" fillId="0" borderId="8" xfId="0" applyFont="1" applyFill="1" applyBorder="1"/>
    <xf numFmtId="6" fontId="15" fillId="2" borderId="16" xfId="0" applyNumberFormat="1" applyFont="1" applyFill="1" applyBorder="1"/>
    <xf numFmtId="6" fontId="15" fillId="2" borderId="17" xfId="0" applyNumberFormat="1" applyFont="1" applyFill="1" applyBorder="1"/>
    <xf numFmtId="6" fontId="15" fillId="2" borderId="18" xfId="0" applyNumberFormat="1" applyFont="1" applyFill="1" applyBorder="1" applyAlignment="1">
      <alignment horizontal="right" vertical="center"/>
    </xf>
    <xf numFmtId="6" fontId="15" fillId="0" borderId="5" xfId="0" applyNumberFormat="1" applyFont="1" applyBorder="1"/>
    <xf numFmtId="6" fontId="15" fillId="0" borderId="3" xfId="0" applyNumberFormat="1" applyFont="1" applyBorder="1" applyAlignment="1">
      <alignment horizontal="right" vertical="center"/>
    </xf>
    <xf numFmtId="6" fontId="15" fillId="0" borderId="9" xfId="0" applyNumberFormat="1" applyFont="1" applyBorder="1"/>
    <xf numFmtId="164" fontId="15" fillId="0" borderId="3" xfId="0" applyNumberFormat="1" applyFont="1" applyBorder="1"/>
    <xf numFmtId="0" fontId="15" fillId="0" borderId="10" xfId="0" applyFont="1" applyBorder="1"/>
    <xf numFmtId="6" fontId="15" fillId="0" borderId="9" xfId="0" applyNumberFormat="1" applyFont="1" applyBorder="1" applyAlignment="1">
      <alignment horizontal="right" vertical="center"/>
    </xf>
    <xf numFmtId="6" fontId="15" fillId="0" borderId="12" xfId="0" applyNumberFormat="1" applyFont="1" applyBorder="1"/>
    <xf numFmtId="6" fontId="15" fillId="0" borderId="10" xfId="0" applyNumberFormat="1" applyFont="1" applyBorder="1" applyAlignment="1">
      <alignment horizontal="right" vertical="center"/>
    </xf>
    <xf numFmtId="6" fontId="15" fillId="0" borderId="0" xfId="0" applyNumberFormat="1" applyFont="1" applyFill="1" applyBorder="1" applyAlignment="1"/>
    <xf numFmtId="0" fontId="15" fillId="0" borderId="7" xfId="0" applyFont="1" applyBorder="1"/>
    <xf numFmtId="0" fontId="15" fillId="0" borderId="0" xfId="0" applyFont="1" applyFill="1" applyBorder="1"/>
    <xf numFmtId="0" fontId="15" fillId="0" borderId="6" xfId="0" applyFont="1" applyBorder="1"/>
    <xf numFmtId="0" fontId="15" fillId="0" borderId="4" xfId="0" applyFont="1" applyBorder="1"/>
    <xf numFmtId="0" fontId="15" fillId="0" borderId="8" xfId="0" applyFont="1" applyBorder="1"/>
    <xf numFmtId="6" fontId="15" fillId="0" borderId="6" xfId="0" applyNumberFormat="1" applyFont="1" applyFill="1" applyBorder="1"/>
    <xf numFmtId="6" fontId="15" fillId="0" borderId="4" xfId="0" applyNumberFormat="1" applyFont="1" applyFill="1" applyBorder="1"/>
    <xf numFmtId="6" fontId="15" fillId="0" borderId="8" xfId="0" applyNumberFormat="1" applyFont="1" applyFill="1" applyBorder="1" applyAlignment="1">
      <alignment horizontal="right" vertical="center"/>
    </xf>
    <xf numFmtId="164" fontId="15" fillId="0" borderId="8" xfId="0" applyNumberFormat="1" applyFont="1" applyFill="1" applyBorder="1"/>
    <xf numFmtId="0" fontId="15" fillId="0" borderId="5" xfId="0" applyFont="1" applyFill="1" applyBorder="1"/>
    <xf numFmtId="164" fontId="15" fillId="0" borderId="3" xfId="0" applyNumberFormat="1" applyFont="1" applyFill="1" applyBorder="1" applyAlignment="1">
      <alignment horizontal="left" indent="2"/>
    </xf>
    <xf numFmtId="0" fontId="15" fillId="0" borderId="14" xfId="0" applyFont="1" applyFill="1" applyBorder="1"/>
    <xf numFmtId="6" fontId="15" fillId="0" borderId="19" xfId="0" applyNumberFormat="1" applyFont="1" applyFill="1" applyBorder="1" applyAlignment="1">
      <alignment vertical="center"/>
    </xf>
    <xf numFmtId="0" fontId="15" fillId="0" borderId="2" xfId="0" applyFont="1" applyFill="1" applyBorder="1" applyAlignment="1"/>
    <xf numFmtId="0" fontId="15" fillId="0" borderId="1" xfId="0" applyFont="1" applyBorder="1" applyAlignment="1">
      <alignment horizontal="center"/>
    </xf>
    <xf numFmtId="6" fontId="15" fillId="0" borderId="7" xfId="0" applyNumberFormat="1" applyFont="1" applyBorder="1" applyAlignment="1">
      <alignment horizontal="center"/>
    </xf>
    <xf numFmtId="0" fontId="15" fillId="0" borderId="0" xfId="10" applyFont="1" applyFill="1" applyBorder="1"/>
    <xf numFmtId="0" fontId="15" fillId="0" borderId="4" xfId="10" applyFont="1" applyFill="1" applyBorder="1"/>
    <xf numFmtId="6" fontId="15" fillId="0" borderId="6" xfId="0" applyNumberFormat="1" applyFont="1" applyBorder="1" applyAlignment="1">
      <alignment horizontal="center"/>
    </xf>
    <xf numFmtId="6" fontId="15" fillId="0" borderId="4" xfId="0" applyNumberFormat="1" applyFont="1" applyBorder="1" applyAlignment="1">
      <alignment horizontal="center"/>
    </xf>
    <xf numFmtId="6" fontId="15" fillId="0" borderId="8" xfId="0" applyNumberFormat="1" applyFont="1" applyBorder="1" applyAlignment="1">
      <alignment horizontal="center"/>
    </xf>
    <xf numFmtId="6" fontId="15" fillId="0" borderId="7" xfId="0" applyNumberFormat="1" applyFont="1" applyFill="1" applyBorder="1" applyAlignment="1">
      <alignment horizontal="right" vertical="center"/>
    </xf>
    <xf numFmtId="0" fontId="15" fillId="2" borderId="17" xfId="0" applyFont="1" applyFill="1" applyBorder="1" applyAlignment="1">
      <alignment horizontal="right"/>
    </xf>
    <xf numFmtId="0" fontId="15" fillId="0" borderId="9" xfId="0" applyFont="1" applyBorder="1" applyAlignment="1">
      <alignment horizontal="right"/>
    </xf>
    <xf numFmtId="6" fontId="15" fillId="0" borderId="3" xfId="0" applyNumberFormat="1" applyFont="1" applyFill="1" applyBorder="1" applyAlignment="1">
      <alignment horizontal="center"/>
    </xf>
    <xf numFmtId="6" fontId="15" fillId="0" borderId="5" xfId="0" applyNumberFormat="1" applyFont="1" applyFill="1" applyBorder="1" applyAlignment="1">
      <alignment horizontal="center"/>
    </xf>
    <xf numFmtId="6" fontId="15" fillId="0" borderId="0" xfId="0" applyNumberFormat="1" applyFont="1" applyFill="1" applyBorder="1" applyAlignment="1">
      <alignment horizontal="center"/>
    </xf>
    <xf numFmtId="166" fontId="1" fillId="0" borderId="0" xfId="14" applyNumberFormat="1" applyFont="1"/>
    <xf numFmtId="166" fontId="1" fillId="0" borderId="0" xfId="0" applyNumberFormat="1" applyFont="1"/>
    <xf numFmtId="6" fontId="15" fillId="0" borderId="5" xfId="0" applyNumberFormat="1" applyFont="1" applyFill="1" applyBorder="1" applyAlignment="1">
      <alignment horizontal="right"/>
    </xf>
    <xf numFmtId="6" fontId="15" fillId="0" borderId="0" xfId="8" applyNumberFormat="1" applyFont="1" applyFill="1" applyBorder="1" applyAlignment="1">
      <alignment horizontal="right"/>
    </xf>
    <xf numFmtId="6" fontId="15" fillId="0" borderId="0" xfId="0" applyNumberFormat="1" applyFont="1" applyBorder="1" applyAlignment="1">
      <alignment horizontal="right"/>
    </xf>
    <xf numFmtId="6" fontId="15" fillId="0" borderId="5" xfId="0" applyNumberFormat="1" applyFont="1" applyBorder="1" applyAlignment="1">
      <alignment horizontal="right"/>
    </xf>
    <xf numFmtId="6" fontId="15" fillId="0" borderId="3" xfId="0" applyNumberFormat="1" applyFont="1" applyBorder="1" applyAlignment="1">
      <alignment horizontal="right"/>
    </xf>
    <xf numFmtId="6" fontId="15" fillId="0" borderId="19" xfId="0" applyNumberFormat="1" applyFont="1" applyFill="1" applyBorder="1" applyAlignment="1">
      <alignment horizontal="right"/>
    </xf>
    <xf numFmtId="6" fontId="15" fillId="0" borderId="14" xfId="8" applyNumberFormat="1" applyFont="1" applyFill="1" applyBorder="1" applyAlignment="1">
      <alignment horizontal="right"/>
    </xf>
    <xf numFmtId="6" fontId="15" fillId="0" borderId="14" xfId="0" applyNumberFormat="1" applyFont="1" applyFill="1" applyBorder="1" applyAlignment="1">
      <alignment horizontal="right"/>
    </xf>
    <xf numFmtId="6" fontId="15" fillId="0" borderId="14" xfId="0" applyNumberFormat="1" applyFont="1" applyBorder="1" applyAlignment="1">
      <alignment horizontal="right"/>
    </xf>
    <xf numFmtId="6" fontId="15" fillId="0" borderId="1" xfId="0" applyNumberFormat="1" applyFont="1" applyFill="1" applyBorder="1" applyAlignment="1">
      <alignment horizontal="right"/>
    </xf>
    <xf numFmtId="6" fontId="15" fillId="2" borderId="16" xfId="0" applyNumberFormat="1" applyFont="1" applyFill="1" applyBorder="1" applyAlignment="1">
      <alignment horizontal="right"/>
    </xf>
    <xf numFmtId="6" fontId="15" fillId="2" borderId="17" xfId="0" applyNumberFormat="1" applyFont="1" applyFill="1" applyBorder="1" applyAlignment="1">
      <alignment horizontal="right"/>
    </xf>
    <xf numFmtId="0" fontId="15" fillId="0" borderId="0" xfId="0" applyFont="1" applyBorder="1" applyAlignment="1">
      <alignment horizontal="right"/>
    </xf>
    <xf numFmtId="6" fontId="15" fillId="0" borderId="9" xfId="0" applyNumberFormat="1" applyFont="1" applyBorder="1" applyAlignment="1">
      <alignment horizontal="right"/>
    </xf>
    <xf numFmtId="6" fontId="15" fillId="0" borderId="4" xfId="0" applyNumberFormat="1" applyFont="1" applyFill="1" applyBorder="1" applyAlignment="1">
      <alignment horizontal="right"/>
    </xf>
    <xf numFmtId="6" fontId="15" fillId="0" borderId="4" xfId="0" applyNumberFormat="1" applyFont="1" applyBorder="1" applyAlignment="1">
      <alignment horizontal="right"/>
    </xf>
    <xf numFmtId="6" fontId="15" fillId="0" borderId="14" xfId="0" applyNumberFormat="1" applyFont="1" applyFill="1" applyBorder="1" applyAlignment="1">
      <alignment horizontal="right" vertical="center"/>
    </xf>
    <xf numFmtId="6" fontId="13" fillId="0" borderId="0" xfId="0" applyNumberFormat="1" applyFont="1" applyFill="1" applyBorder="1" applyAlignment="1">
      <alignment horizontal="center"/>
    </xf>
    <xf numFmtId="6" fontId="15" fillId="0" borderId="5" xfId="12" applyNumberFormat="1" applyFont="1" applyFill="1" applyBorder="1"/>
    <xf numFmtId="6" fontId="15" fillId="0" borderId="3" xfId="0" applyNumberFormat="1" applyFont="1" applyFill="1" applyBorder="1" applyAlignment="1">
      <alignment horizontal="center" vertical="center"/>
    </xf>
    <xf numFmtId="6" fontId="13" fillId="0" borderId="5" xfId="0" applyNumberFormat="1" applyFont="1" applyFill="1" applyBorder="1" applyAlignment="1">
      <alignment horizontal="center"/>
    </xf>
    <xf numFmtId="6" fontId="13" fillId="0" borderId="0" xfId="0" applyNumberFormat="1" applyFont="1" applyBorder="1" applyAlignment="1">
      <alignment horizontal="center"/>
    </xf>
    <xf numFmtId="6" fontId="13" fillId="0" borderId="3" xfId="0" applyNumberFormat="1" applyFont="1" applyFill="1" applyBorder="1" applyAlignment="1">
      <alignment horizontal="center" vertical="center"/>
    </xf>
    <xf numFmtId="6" fontId="15" fillId="0" borderId="5" xfId="12" applyNumberFormat="1" applyFont="1" applyBorder="1" applyAlignment="1">
      <alignment horizontal="center"/>
    </xf>
    <xf numFmtId="6" fontId="13" fillId="0" borderId="19" xfId="0" applyNumberFormat="1" applyFont="1" applyFill="1" applyBorder="1" applyAlignment="1">
      <alignment horizontal="center"/>
    </xf>
    <xf numFmtId="6" fontId="13" fillId="0" borderId="14" xfId="0" applyNumberFormat="1" applyFont="1" applyFill="1" applyBorder="1" applyAlignment="1">
      <alignment horizontal="center"/>
    </xf>
    <xf numFmtId="6" fontId="13" fillId="0" borderId="14" xfId="0" applyNumberFormat="1" applyFont="1" applyBorder="1" applyAlignment="1">
      <alignment horizontal="center"/>
    </xf>
    <xf numFmtId="6" fontId="13" fillId="0" borderId="15" xfId="0" applyNumberFormat="1" applyFont="1" applyFill="1" applyBorder="1" applyAlignment="1">
      <alignment horizontal="center" vertical="center"/>
    </xf>
    <xf numFmtId="6" fontId="15" fillId="0" borderId="2" xfId="0" applyNumberFormat="1" applyFont="1" applyFill="1" applyBorder="1"/>
    <xf numFmtId="6" fontId="15" fillId="0" borderId="1" xfId="0" applyNumberFormat="1" applyFont="1" applyBorder="1" applyAlignment="1">
      <alignment horizontal="right"/>
    </xf>
    <xf numFmtId="6" fontId="15" fillId="0" borderId="1" xfId="0" applyNumberFormat="1" applyFont="1" applyBorder="1" applyAlignment="1"/>
    <xf numFmtId="164" fontId="15" fillId="0" borderId="7" xfId="0" applyNumberFormat="1" applyFont="1" applyFill="1" applyBorder="1"/>
    <xf numFmtId="166" fontId="9" fillId="0" borderId="0" xfId="14" applyNumberFormat="1" applyFont="1" applyFill="1" applyBorder="1" applyAlignment="1">
      <alignment vertical="center"/>
    </xf>
    <xf numFmtId="0" fontId="1" fillId="0" borderId="0" xfId="0" applyFont="1" applyAlignment="1">
      <alignment wrapText="1"/>
    </xf>
    <xf numFmtId="8" fontId="1" fillId="0" borderId="0" xfId="0" applyNumberFormat="1" applyFont="1" applyFill="1" applyAlignment="1"/>
    <xf numFmtId="6" fontId="1" fillId="0" borderId="0" xfId="0" applyNumberFormat="1" applyFont="1" applyFill="1" applyAlignment="1"/>
    <xf numFmtId="164" fontId="1" fillId="0" borderId="0" xfId="0" applyNumberFormat="1" applyFont="1" applyFill="1"/>
    <xf numFmtId="0" fontId="1" fillId="0" borderId="0" xfId="8" applyFont="1" applyFill="1" applyBorder="1" applyAlignment="1">
      <alignment horizontal="left" vertical="center" wrapText="1"/>
    </xf>
    <xf numFmtId="0" fontId="1" fillId="0" borderId="0" xfId="8" applyFont="1" applyFill="1" applyAlignment="1">
      <alignment horizontal="left" vertical="center" wrapText="1"/>
    </xf>
    <xf numFmtId="0" fontId="1" fillId="0" borderId="0" xfId="8" applyFont="1" applyFill="1" applyBorder="1" applyAlignment="1">
      <alignment horizontal="left" wrapText="1"/>
    </xf>
    <xf numFmtId="0" fontId="1" fillId="0" borderId="0" xfId="8" applyFont="1" applyFill="1" applyBorder="1" applyAlignment="1">
      <alignment horizontal="left" vertical="top" wrapText="1"/>
    </xf>
    <xf numFmtId="0" fontId="1" fillId="0" borderId="0" xfId="8" applyFont="1" applyFill="1" applyAlignment="1">
      <alignment horizontal="left" wrapText="1"/>
    </xf>
    <xf numFmtId="0" fontId="1" fillId="0" borderId="0" xfId="8" applyFont="1" applyFill="1" applyAlignment="1">
      <alignment horizontal="left" vertical="top" wrapText="1"/>
    </xf>
    <xf numFmtId="0" fontId="4" fillId="3" borderId="9" xfId="0" applyFont="1" applyFill="1" applyBorder="1"/>
    <xf numFmtId="0" fontId="4" fillId="3" borderId="1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Border="1"/>
    <xf numFmtId="0" fontId="4" fillId="3" borderId="6" xfId="0" quotePrefix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4" xfId="0" quotePrefix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164" fontId="4" fillId="3" borderId="1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Continuous"/>
    </xf>
    <xf numFmtId="0" fontId="4" fillId="3" borderId="6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164" fontId="4" fillId="3" borderId="8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/>
    </xf>
    <xf numFmtId="0" fontId="4" fillId="3" borderId="12" xfId="0" applyFont="1" applyFill="1" applyBorder="1"/>
    <xf numFmtId="0" fontId="4" fillId="3" borderId="5" xfId="0" applyFont="1" applyFill="1" applyBorder="1"/>
    <xf numFmtId="0" fontId="4" fillId="3" borderId="6" xfId="0" applyFont="1" applyFill="1" applyBorder="1" applyAlignment="1">
      <alignment horizontal="centerContinuous"/>
    </xf>
    <xf numFmtId="0" fontId="11" fillId="3" borderId="6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164" fontId="11" fillId="3" borderId="8" xfId="0" applyNumberFormat="1" applyFont="1" applyFill="1" applyBorder="1" applyAlignment="1">
      <alignment horizontal="center"/>
    </xf>
    <xf numFmtId="0" fontId="4" fillId="3" borderId="8" xfId="0" quotePrefix="1" applyFont="1" applyFill="1" applyBorder="1" applyAlignment="1">
      <alignment horizontal="center"/>
    </xf>
    <xf numFmtId="0" fontId="11" fillId="3" borderId="12" xfId="0" applyFont="1" applyFill="1" applyBorder="1"/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3" borderId="5" xfId="0" applyFont="1" applyFill="1" applyBorder="1"/>
    <xf numFmtId="0" fontId="11" fillId="3" borderId="0" xfId="0" applyFont="1" applyFill="1" applyBorder="1"/>
    <xf numFmtId="0" fontId="11" fillId="3" borderId="3" xfId="0" applyFont="1" applyFill="1" applyBorder="1"/>
    <xf numFmtId="0" fontId="11" fillId="3" borderId="4" xfId="0" quotePrefix="1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center"/>
    </xf>
    <xf numFmtId="164" fontId="11" fillId="3" borderId="13" xfId="0" applyNumberFormat="1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Continuous"/>
    </xf>
    <xf numFmtId="0" fontId="11" fillId="3" borderId="4" xfId="0" applyFont="1" applyFill="1" applyBorder="1" applyAlignment="1">
      <alignment horizontal="centerContinuous"/>
    </xf>
    <xf numFmtId="164" fontId="11" fillId="3" borderId="3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quotePrefix="1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Continuous"/>
    </xf>
    <xf numFmtId="0" fontId="4" fillId="3" borderId="0" xfId="0" applyFont="1" applyFill="1" applyBorder="1" applyAlignment="1">
      <alignment horizontal="centerContinuous"/>
    </xf>
    <xf numFmtId="0" fontId="1" fillId="2" borderId="0" xfId="0" applyFont="1" applyFill="1" applyAlignment="1"/>
    <xf numFmtId="0" fontId="1" fillId="2" borderId="0" xfId="0" applyFont="1" applyFill="1"/>
    <xf numFmtId="0" fontId="13" fillId="0" borderId="10" xfId="0" applyFont="1" applyFill="1" applyBorder="1"/>
    <xf numFmtId="6" fontId="13" fillId="0" borderId="0" xfId="8" applyNumberFormat="1" applyFont="1" applyFill="1" applyBorder="1" applyAlignment="1">
      <alignment horizontal="right"/>
    </xf>
    <xf numFmtId="6" fontId="13" fillId="0" borderId="5" xfId="0" applyNumberFormat="1" applyFont="1" applyFill="1" applyBorder="1" applyAlignment="1">
      <alignment horizontal="right"/>
    </xf>
    <xf numFmtId="6" fontId="13" fillId="0" borderId="3" xfId="0" applyNumberFormat="1" applyFont="1" applyFill="1" applyBorder="1" applyAlignment="1">
      <alignment horizontal="right"/>
    </xf>
    <xf numFmtId="6" fontId="13" fillId="0" borderId="14" xfId="0" applyNumberFormat="1" applyFont="1" applyFill="1" applyBorder="1" applyAlignment="1">
      <alignment horizontal="right"/>
    </xf>
    <xf numFmtId="6" fontId="13" fillId="0" borderId="14" xfId="8" applyNumberFormat="1" applyFont="1" applyFill="1" applyBorder="1" applyAlignment="1">
      <alignment horizontal="right"/>
    </xf>
    <xf numFmtId="6" fontId="13" fillId="0" borderId="6" xfId="0" applyNumberFormat="1" applyFont="1" applyFill="1" applyBorder="1" applyAlignment="1">
      <alignment horizontal="right"/>
    </xf>
    <xf numFmtId="6" fontId="13" fillId="2" borderId="16" xfId="0" applyNumberFormat="1" applyFont="1" applyFill="1" applyBorder="1" applyAlignment="1">
      <alignment horizontal="right"/>
    </xf>
    <xf numFmtId="6" fontId="13" fillId="2" borderId="17" xfId="0" applyNumberFormat="1" applyFont="1" applyFill="1" applyBorder="1" applyAlignment="1">
      <alignment horizontal="right"/>
    </xf>
    <xf numFmtId="0" fontId="13" fillId="2" borderId="17" xfId="0" applyFont="1" applyFill="1" applyBorder="1" applyAlignment="1">
      <alignment horizontal="right"/>
    </xf>
    <xf numFmtId="6" fontId="13" fillId="0" borderId="12" xfId="0" applyNumberFormat="1" applyFont="1" applyFill="1" applyBorder="1" applyAlignment="1">
      <alignment horizontal="right"/>
    </xf>
    <xf numFmtId="6" fontId="13" fillId="0" borderId="9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6" fontId="13" fillId="0" borderId="10" xfId="0" applyNumberFormat="1" applyFont="1" applyFill="1" applyBorder="1" applyAlignment="1">
      <alignment horizontal="right" vertical="center"/>
    </xf>
    <xf numFmtId="6" fontId="13" fillId="0" borderId="12" xfId="0" applyNumberFormat="1" applyFont="1" applyFill="1" applyBorder="1"/>
    <xf numFmtId="6" fontId="13" fillId="0" borderId="4" xfId="0" applyNumberFormat="1" applyFont="1" applyFill="1" applyBorder="1" applyAlignment="1">
      <alignment horizontal="right"/>
    </xf>
    <xf numFmtId="0" fontId="11" fillId="2" borderId="6" xfId="0" applyFont="1" applyFill="1" applyBorder="1"/>
    <xf numFmtId="0" fontId="13" fillId="2" borderId="4" xfId="0" applyFont="1" applyFill="1" applyBorder="1"/>
    <xf numFmtId="6" fontId="13" fillId="2" borderId="6" xfId="0" applyNumberFormat="1" applyFont="1" applyFill="1" applyBorder="1" applyAlignment="1">
      <alignment horizontal="right"/>
    </xf>
    <xf numFmtId="6" fontId="13" fillId="2" borderId="4" xfId="0" applyNumberFormat="1" applyFont="1" applyFill="1" applyBorder="1" applyAlignment="1">
      <alignment horizontal="right"/>
    </xf>
    <xf numFmtId="6" fontId="13" fillId="2" borderId="8" xfId="0" applyNumberFormat="1" applyFont="1" applyFill="1" applyBorder="1" applyAlignment="1">
      <alignment horizontal="right" vertical="center"/>
    </xf>
    <xf numFmtId="6" fontId="13" fillId="2" borderId="6" xfId="0" applyNumberFormat="1" applyFont="1" applyFill="1" applyBorder="1"/>
    <xf numFmtId="6" fontId="13" fillId="2" borderId="4" xfId="0" applyNumberFormat="1" applyFont="1" applyFill="1" applyBorder="1"/>
    <xf numFmtId="164" fontId="13" fillId="2" borderId="8" xfId="0" applyNumberFormat="1" applyFont="1" applyFill="1" applyBorder="1"/>
    <xf numFmtId="0" fontId="13" fillId="0" borderId="7" xfId="0" applyFont="1" applyFill="1" applyBorder="1"/>
    <xf numFmtId="6" fontId="13" fillId="0" borderId="2" xfId="0" applyNumberFormat="1" applyFont="1" applyFill="1" applyBorder="1" applyAlignment="1">
      <alignment horizontal="right"/>
    </xf>
    <xf numFmtId="6" fontId="13" fillId="0" borderId="1" xfId="0" applyNumberFormat="1" applyFont="1" applyFill="1" applyBorder="1" applyAlignment="1">
      <alignment horizontal="right"/>
    </xf>
    <xf numFmtId="6" fontId="13" fillId="0" borderId="7" xfId="0" applyNumberFormat="1" applyFont="1" applyFill="1" applyBorder="1" applyAlignment="1">
      <alignment horizontal="right" vertical="center"/>
    </xf>
    <xf numFmtId="6" fontId="13" fillId="0" borderId="2" xfId="0" applyNumberFormat="1" applyFont="1" applyFill="1" applyBorder="1"/>
    <xf numFmtId="6" fontId="13" fillId="0" borderId="1" xfId="0" applyNumberFormat="1" applyFont="1" applyFill="1" applyBorder="1" applyAlignment="1"/>
    <xf numFmtId="164" fontId="13" fillId="0" borderId="7" xfId="0" applyNumberFormat="1" applyFont="1" applyFill="1" applyBorder="1"/>
    <xf numFmtId="6" fontId="13" fillId="2" borderId="12" xfId="0" applyNumberFormat="1" applyFont="1" applyFill="1" applyBorder="1" applyAlignment="1">
      <alignment horizontal="right"/>
    </xf>
    <xf numFmtId="6" fontId="13" fillId="2" borderId="9" xfId="0" applyNumberFormat="1" applyFont="1" applyFill="1" applyBorder="1" applyAlignment="1">
      <alignment horizontal="right"/>
    </xf>
    <xf numFmtId="6" fontId="13" fillId="2" borderId="10" xfId="0" applyNumberFormat="1" applyFont="1" applyFill="1" applyBorder="1" applyAlignment="1">
      <alignment horizontal="right"/>
    </xf>
    <xf numFmtId="6" fontId="13" fillId="2" borderId="18" xfId="0" applyNumberFormat="1" applyFont="1" applyFill="1" applyBorder="1"/>
    <xf numFmtId="0" fontId="13" fillId="0" borderId="9" xfId="0" applyFont="1" applyFill="1" applyBorder="1" applyAlignment="1">
      <alignment horizontal="right"/>
    </xf>
    <xf numFmtId="6" fontId="13" fillId="0" borderId="19" xfId="0" applyNumberFormat="1" applyFont="1" applyFill="1" applyBorder="1" applyAlignment="1">
      <alignment horizontal="right"/>
    </xf>
    <xf numFmtId="6" fontId="13" fillId="0" borderId="19" xfId="0" applyNumberFormat="1" applyFont="1" applyFill="1" applyBorder="1" applyAlignment="1">
      <alignment horizontal="right" vertical="center"/>
    </xf>
    <xf numFmtId="6" fontId="13" fillId="0" borderId="14" xfId="0" applyNumberFormat="1" applyFont="1" applyFill="1" applyBorder="1" applyAlignment="1">
      <alignment horizontal="right" vertical="center"/>
    </xf>
    <xf numFmtId="0" fontId="13" fillId="0" borderId="0" xfId="8" applyFont="1" applyFill="1" applyBorder="1"/>
    <xf numFmtId="0" fontId="13" fillId="0" borderId="4" xfId="8" applyFont="1" applyFill="1" applyBorder="1"/>
    <xf numFmtId="6" fontId="13" fillId="0" borderId="0" xfId="0" applyNumberFormat="1" applyFont="1" applyBorder="1" applyAlignment="1">
      <alignment horizontal="right"/>
    </xf>
    <xf numFmtId="6" fontId="13" fillId="0" borderId="5" xfId="0" applyNumberFormat="1" applyFont="1" applyBorder="1" applyAlignment="1">
      <alignment horizontal="right"/>
    </xf>
    <xf numFmtId="6" fontId="13" fillId="0" borderId="3" xfId="0" applyNumberFormat="1" applyFont="1" applyBorder="1" applyAlignment="1">
      <alignment horizontal="right"/>
    </xf>
    <xf numFmtId="6" fontId="13" fillId="0" borderId="14" xfId="0" applyNumberFormat="1" applyFont="1" applyBorder="1" applyAlignment="1">
      <alignment horizontal="right"/>
    </xf>
    <xf numFmtId="0" fontId="13" fillId="0" borderId="7" xfId="0" applyFont="1" applyBorder="1"/>
    <xf numFmtId="0" fontId="13" fillId="2" borderId="16" xfId="0" applyFont="1" applyFill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6" fontId="13" fillId="0" borderId="9" xfId="0" applyNumberFormat="1" applyFont="1" applyBorder="1" applyAlignment="1">
      <alignment horizontal="right"/>
    </xf>
    <xf numFmtId="0" fontId="13" fillId="0" borderId="10" xfId="0" applyFont="1" applyBorder="1"/>
    <xf numFmtId="6" fontId="13" fillId="0" borderId="12" xfId="0" applyNumberFormat="1" applyFont="1" applyBorder="1" applyAlignment="1">
      <alignment horizontal="right"/>
    </xf>
    <xf numFmtId="6" fontId="13" fillId="0" borderId="10" xfId="0" applyNumberFormat="1" applyFont="1" applyBorder="1" applyAlignment="1">
      <alignment horizontal="right" vertical="center"/>
    </xf>
    <xf numFmtId="6" fontId="13" fillId="0" borderId="12" xfId="0" applyNumberFormat="1" applyFont="1" applyBorder="1"/>
    <xf numFmtId="6" fontId="13" fillId="0" borderId="5" xfId="12" applyNumberFormat="1" applyFont="1" applyFill="1" applyBorder="1" applyAlignment="1">
      <alignment horizontal="center"/>
    </xf>
    <xf numFmtId="6" fontId="13" fillId="0" borderId="5" xfId="12" applyNumberFormat="1" applyFont="1" applyFill="1" applyBorder="1" applyAlignment="1">
      <alignment horizontal="right"/>
    </xf>
    <xf numFmtId="6" fontId="13" fillId="0" borderId="1" xfId="0" applyNumberFormat="1" applyFont="1" applyBorder="1" applyAlignment="1">
      <alignment horizontal="right"/>
    </xf>
    <xf numFmtId="6" fontId="13" fillId="0" borderId="2" xfId="0" applyNumberFormat="1" applyFont="1" applyFill="1" applyBorder="1" applyAlignment="1">
      <alignment horizontal="center" vertical="center"/>
    </xf>
    <xf numFmtId="6" fontId="13" fillId="0" borderId="1" xfId="0" applyNumberFormat="1" applyFont="1" applyFill="1" applyBorder="1" applyAlignment="1">
      <alignment horizontal="center" vertical="center"/>
    </xf>
    <xf numFmtId="6" fontId="13" fillId="0" borderId="1" xfId="0" applyNumberFormat="1" applyFont="1" applyBorder="1" applyAlignment="1"/>
    <xf numFmtId="6" fontId="13" fillId="0" borderId="1" xfId="0" applyNumberFormat="1" applyFont="1" applyBorder="1"/>
    <xf numFmtId="6" fontId="13" fillId="0" borderId="4" xfId="0" applyNumberFormat="1" applyFont="1" applyBorder="1" applyAlignment="1">
      <alignment horizontal="right"/>
    </xf>
    <xf numFmtId="6" fontId="13" fillId="2" borderId="18" xfId="0" applyNumberFormat="1" applyFont="1" applyFill="1" applyBorder="1" applyAlignment="1">
      <alignment horizontal="right"/>
    </xf>
    <xf numFmtId="0" fontId="13" fillId="0" borderId="12" xfId="0" applyFont="1" applyBorder="1" applyAlignment="1">
      <alignment horizontal="right"/>
    </xf>
    <xf numFmtId="0" fontId="13" fillId="0" borderId="9" xfId="0" applyFont="1" applyBorder="1" applyAlignment="1">
      <alignment horizontal="right"/>
    </xf>
    <xf numFmtId="6" fontId="13" fillId="0" borderId="10" xfId="0" applyNumberFormat="1" applyFont="1" applyBorder="1" applyAlignment="1">
      <alignment horizontal="right"/>
    </xf>
    <xf numFmtId="6" fontId="13" fillId="0" borderId="5" xfId="0" applyNumberFormat="1" applyFont="1" applyFill="1" applyBorder="1" applyAlignment="1"/>
    <xf numFmtId="0" fontId="13" fillId="0" borderId="5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6" fontId="13" fillId="0" borderId="3" xfId="0" applyNumberFormat="1" applyFont="1" applyFill="1" applyBorder="1" applyAlignment="1">
      <alignment horizontal="center"/>
    </xf>
    <xf numFmtId="6" fontId="13" fillId="0" borderId="5" xfId="0" applyNumberFormat="1" applyFont="1" applyBorder="1" applyAlignment="1">
      <alignment horizontal="center"/>
    </xf>
    <xf numFmtId="6" fontId="13" fillId="0" borderId="3" xfId="0" applyNumberFormat="1" applyFont="1" applyBorder="1" applyAlignment="1">
      <alignment horizontal="center"/>
    </xf>
    <xf numFmtId="0" fontId="13" fillId="0" borderId="0" xfId="11" applyFont="1" applyFill="1" applyBorder="1"/>
    <xf numFmtId="0" fontId="13" fillId="0" borderId="4" xfId="11" applyFont="1" applyFill="1" applyBorder="1"/>
    <xf numFmtId="6" fontId="13" fillId="0" borderId="6" xfId="0" applyNumberFormat="1" applyFont="1" applyBorder="1" applyAlignment="1">
      <alignment horizontal="center"/>
    </xf>
    <xf numFmtId="6" fontId="13" fillId="0" borderId="4" xfId="0" applyNumberFormat="1" applyFont="1" applyBorder="1" applyAlignment="1">
      <alignment horizontal="center"/>
    </xf>
    <xf numFmtId="6" fontId="13" fillId="0" borderId="8" xfId="0" applyNumberFormat="1" applyFont="1" applyBorder="1" applyAlignment="1">
      <alignment horizontal="center"/>
    </xf>
  </cellXfs>
  <cellStyles count="15">
    <cellStyle name="Comma" xfId="14" builtinId="3"/>
    <cellStyle name="Comma 2" xfId="9"/>
    <cellStyle name="Comma 3" xfId="13"/>
    <cellStyle name="Currency" xfId="6" builtinId="4"/>
    <cellStyle name="Normal" xfId="0" builtinId="0"/>
    <cellStyle name="Normal 2" xfId="1"/>
    <cellStyle name="Normal 2 2" xfId="8"/>
    <cellStyle name="Normal 3" xfId="2"/>
    <cellStyle name="Normal 3 2" xfId="10"/>
    <cellStyle name="Normal 4" xfId="3"/>
    <cellStyle name="Normal 4 2" xfId="7"/>
    <cellStyle name="Normal 4 3" xfId="11"/>
    <cellStyle name="Normal_Regents Tuition Options, 4-option request 2007 05 09 for FA and bursar w rate change" xfId="4"/>
    <cellStyle name="Normal_Regents Tuition Options, 4-option request 2007 05 09 for FA and bursar w rate change 2" xfId="12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1"/>
  <sheetViews>
    <sheetView tabSelected="1" view="pageBreakPreview" zoomScale="80" zoomScaleNormal="75" zoomScaleSheetLayoutView="80" workbookViewId="0">
      <selection activeCell="A8" sqref="A8"/>
    </sheetView>
  </sheetViews>
  <sheetFormatPr defaultRowHeight="12.75" x14ac:dyDescent="0.2"/>
  <cols>
    <col min="1" max="1" width="2" style="15" customWidth="1"/>
    <col min="2" max="2" width="2.28515625" style="15" customWidth="1"/>
    <col min="3" max="3" width="56.85546875" style="15" customWidth="1"/>
    <col min="4" max="7" width="10.7109375" style="15" customWidth="1"/>
    <col min="8" max="8" width="10.7109375" style="21" customWidth="1"/>
    <col min="9" max="12" width="10.7109375" style="15" customWidth="1"/>
    <col min="13" max="13" width="10.7109375" style="21" customWidth="1"/>
    <col min="14" max="14" width="10.7109375" style="15" customWidth="1"/>
    <col min="15" max="15" width="10.7109375" style="21" customWidth="1"/>
    <col min="16" max="18" width="8.85546875" style="14" customWidth="1"/>
    <col min="19" max="19" width="10.5703125" style="14" customWidth="1"/>
    <col min="20" max="23" width="8.85546875" style="14" customWidth="1"/>
    <col min="24" max="16384" width="9.140625" style="15"/>
  </cols>
  <sheetData>
    <row r="1" spans="1:23" ht="18" x14ac:dyDescent="0.25">
      <c r="A1" s="314" t="s">
        <v>120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75"/>
    </row>
    <row r="2" spans="1:23" ht="18" x14ac:dyDescent="0.25">
      <c r="A2" s="315" t="s">
        <v>121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75"/>
    </row>
    <row r="3" spans="1:23" ht="18.75" thickBot="1" x14ac:dyDescent="0.3">
      <c r="A3" s="316"/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76"/>
    </row>
    <row r="4" spans="1:23" s="1" customFormat="1" ht="15" x14ac:dyDescent="0.25">
      <c r="A4" s="295"/>
      <c r="B4" s="296"/>
      <c r="C4" s="297"/>
      <c r="D4" s="298"/>
      <c r="E4" s="298"/>
      <c r="F4" s="298"/>
      <c r="G4" s="298"/>
      <c r="H4" s="299"/>
      <c r="I4" s="298"/>
      <c r="J4" s="298"/>
      <c r="K4" s="298"/>
      <c r="L4" s="298"/>
      <c r="M4" s="299"/>
      <c r="N4" s="300" t="s">
        <v>1</v>
      </c>
      <c r="O4" s="301"/>
      <c r="P4" s="2"/>
      <c r="Q4" s="2"/>
      <c r="R4" s="2"/>
      <c r="S4" s="2"/>
      <c r="T4" s="2"/>
      <c r="U4" s="2"/>
      <c r="V4" s="2"/>
      <c r="W4" s="2"/>
    </row>
    <row r="5" spans="1:23" s="1" customFormat="1" ht="15.75" thickBot="1" x14ac:dyDescent="0.3">
      <c r="A5" s="302"/>
      <c r="B5" s="303"/>
      <c r="C5" s="304"/>
      <c r="D5" s="305" t="s">
        <v>55</v>
      </c>
      <c r="E5" s="306"/>
      <c r="F5" s="306"/>
      <c r="G5" s="306"/>
      <c r="H5" s="307"/>
      <c r="I5" s="305" t="s">
        <v>107</v>
      </c>
      <c r="J5" s="306"/>
      <c r="K5" s="306"/>
      <c r="L5" s="306"/>
      <c r="M5" s="307"/>
      <c r="N5" s="308" t="s">
        <v>19</v>
      </c>
      <c r="O5" s="307"/>
      <c r="P5" s="2"/>
      <c r="Q5" s="2"/>
      <c r="R5" s="2"/>
      <c r="S5" s="2"/>
      <c r="T5" s="2"/>
      <c r="U5" s="2"/>
      <c r="V5" s="2"/>
      <c r="W5" s="2"/>
    </row>
    <row r="6" spans="1:23" s="1" customFormat="1" ht="15" x14ac:dyDescent="0.25">
      <c r="A6" s="302"/>
      <c r="B6" s="303"/>
      <c r="C6" s="303"/>
      <c r="D6" s="278" t="s">
        <v>52</v>
      </c>
      <c r="E6" s="279" t="s">
        <v>52</v>
      </c>
      <c r="F6" s="279" t="s">
        <v>52</v>
      </c>
      <c r="G6" s="279" t="s">
        <v>52</v>
      </c>
      <c r="H6" s="280" t="s">
        <v>52</v>
      </c>
      <c r="I6" s="278" t="s">
        <v>108</v>
      </c>
      <c r="J6" s="279" t="s">
        <v>108</v>
      </c>
      <c r="K6" s="279" t="s">
        <v>108</v>
      </c>
      <c r="L6" s="279" t="s">
        <v>108</v>
      </c>
      <c r="M6" s="280" t="s">
        <v>108</v>
      </c>
      <c r="N6" s="309" t="s">
        <v>15</v>
      </c>
      <c r="O6" s="310" t="s">
        <v>16</v>
      </c>
      <c r="P6" s="2"/>
      <c r="Q6" s="2"/>
      <c r="R6" s="2"/>
      <c r="S6" s="2"/>
      <c r="T6" s="2"/>
      <c r="U6" s="2"/>
      <c r="V6" s="2"/>
      <c r="W6" s="2"/>
    </row>
    <row r="7" spans="1:23" s="1" customFormat="1" ht="18" thickBot="1" x14ac:dyDescent="0.3">
      <c r="A7" s="311" t="s">
        <v>0</v>
      </c>
      <c r="B7" s="312"/>
      <c r="C7" s="312"/>
      <c r="D7" s="291" t="s">
        <v>90</v>
      </c>
      <c r="E7" s="292" t="s">
        <v>91</v>
      </c>
      <c r="F7" s="292" t="s">
        <v>92</v>
      </c>
      <c r="G7" s="292" t="s">
        <v>93</v>
      </c>
      <c r="H7" s="293" t="s">
        <v>17</v>
      </c>
      <c r="I7" s="291" t="s">
        <v>90</v>
      </c>
      <c r="J7" s="292" t="s">
        <v>91</v>
      </c>
      <c r="K7" s="292" t="s">
        <v>92</v>
      </c>
      <c r="L7" s="292" t="s">
        <v>93</v>
      </c>
      <c r="M7" s="293" t="s">
        <v>17</v>
      </c>
      <c r="N7" s="309" t="s">
        <v>1</v>
      </c>
      <c r="O7" s="313" t="s">
        <v>1</v>
      </c>
      <c r="P7" s="2"/>
      <c r="Q7" s="2"/>
      <c r="R7" s="2"/>
      <c r="S7" s="2"/>
      <c r="T7" s="2"/>
      <c r="U7" s="2"/>
      <c r="V7" s="2"/>
      <c r="W7" s="2"/>
    </row>
    <row r="8" spans="1:23" ht="15.75" thickBot="1" x14ac:dyDescent="0.3">
      <c r="A8" s="77" t="s">
        <v>12</v>
      </c>
      <c r="B8" s="78"/>
      <c r="C8" s="78"/>
      <c r="D8" s="79"/>
      <c r="E8" s="78"/>
      <c r="F8" s="78"/>
      <c r="G8" s="78"/>
      <c r="H8" s="80"/>
      <c r="I8" s="79"/>
      <c r="J8" s="78"/>
      <c r="K8" s="78"/>
      <c r="L8" s="78"/>
      <c r="M8" s="80"/>
      <c r="N8" s="79"/>
      <c r="O8" s="80"/>
    </row>
    <row r="9" spans="1:23" ht="15.75" customHeight="1" x14ac:dyDescent="0.2">
      <c r="A9" s="81"/>
      <c r="B9" s="82" t="s">
        <v>2</v>
      </c>
      <c r="C9" s="82"/>
      <c r="D9" s="83"/>
      <c r="E9" s="84"/>
      <c r="F9" s="84"/>
      <c r="G9" s="86"/>
      <c r="H9" s="85"/>
      <c r="I9" s="83"/>
      <c r="J9" s="84"/>
      <c r="K9" s="84"/>
      <c r="L9" s="86"/>
      <c r="M9" s="85"/>
      <c r="N9" s="83"/>
      <c r="O9" s="85"/>
    </row>
    <row r="10" spans="1:23" ht="15.75" customHeight="1" x14ac:dyDescent="0.2">
      <c r="A10" s="81"/>
      <c r="B10" s="82"/>
      <c r="C10" s="82" t="s">
        <v>22</v>
      </c>
      <c r="D10" s="87">
        <v>9312</v>
      </c>
      <c r="E10" s="88">
        <v>1779</v>
      </c>
      <c r="F10" s="89">
        <v>13194</v>
      </c>
      <c r="G10" s="90">
        <v>7470</v>
      </c>
      <c r="H10" s="91">
        <f>D10+E10+F10+G10</f>
        <v>31755</v>
      </c>
      <c r="I10" s="87">
        <v>9768</v>
      </c>
      <c r="J10" s="88">
        <v>1763</v>
      </c>
      <c r="K10" s="89">
        <f>6795*2</f>
        <v>13590</v>
      </c>
      <c r="L10" s="90">
        <v>6993</v>
      </c>
      <c r="M10" s="91">
        <f>I10+J10+K10+L10</f>
        <v>32114</v>
      </c>
      <c r="N10" s="87">
        <f>M10-H10</f>
        <v>359</v>
      </c>
      <c r="O10" s="92">
        <f>N10/H10</f>
        <v>1.1305306250984097E-2</v>
      </c>
      <c r="Q10" s="22"/>
      <c r="R10" s="22"/>
      <c r="S10" s="23"/>
    </row>
    <row r="11" spans="1:23" s="45" customFormat="1" ht="15.75" customHeight="1" x14ac:dyDescent="0.2">
      <c r="A11" s="81"/>
      <c r="B11" s="82"/>
      <c r="C11" s="93" t="s">
        <v>59</v>
      </c>
      <c r="D11" s="87">
        <v>10824</v>
      </c>
      <c r="E11" s="88">
        <v>1779</v>
      </c>
      <c r="F11" s="89">
        <v>13194</v>
      </c>
      <c r="G11" s="90">
        <v>7470</v>
      </c>
      <c r="H11" s="91">
        <f>D11+E11+F11+G11</f>
        <v>33267</v>
      </c>
      <c r="I11" s="87">
        <v>11352</v>
      </c>
      <c r="J11" s="88">
        <v>1763</v>
      </c>
      <c r="K11" s="89">
        <f t="shared" ref="K11:K14" si="0">6795*2</f>
        <v>13590</v>
      </c>
      <c r="L11" s="90">
        <v>6993</v>
      </c>
      <c r="M11" s="91">
        <f>I11+J11+K11+L11</f>
        <v>33698</v>
      </c>
      <c r="N11" s="87">
        <f>M11-H11</f>
        <v>431</v>
      </c>
      <c r="O11" s="92">
        <f>N11/H11</f>
        <v>1.2955782006192323E-2</v>
      </c>
      <c r="P11" s="16"/>
      <c r="Q11" s="44"/>
      <c r="R11" s="44"/>
      <c r="S11" s="44"/>
      <c r="T11" s="44"/>
      <c r="U11" s="44"/>
      <c r="V11" s="44"/>
      <c r="W11" s="44"/>
    </row>
    <row r="12" spans="1:23" ht="15.75" customHeight="1" x14ac:dyDescent="0.2">
      <c r="A12" s="81"/>
      <c r="B12" s="82"/>
      <c r="C12" s="82" t="s">
        <v>3</v>
      </c>
      <c r="D12" s="87">
        <v>13896</v>
      </c>
      <c r="E12" s="88">
        <v>1779</v>
      </c>
      <c r="F12" s="89">
        <v>13194</v>
      </c>
      <c r="G12" s="90">
        <v>7470</v>
      </c>
      <c r="H12" s="91">
        <f>D12+E12+F12+G12</f>
        <v>36339</v>
      </c>
      <c r="I12" s="87">
        <v>14592</v>
      </c>
      <c r="J12" s="88">
        <v>1763</v>
      </c>
      <c r="K12" s="89">
        <f t="shared" si="0"/>
        <v>13590</v>
      </c>
      <c r="L12" s="90">
        <v>6993</v>
      </c>
      <c r="M12" s="91">
        <f>I12+J12+K12+L12</f>
        <v>36938</v>
      </c>
      <c r="N12" s="87">
        <f>M12-H12</f>
        <v>599</v>
      </c>
      <c r="O12" s="92">
        <f>N12/H12</f>
        <v>1.6483667684856491E-2</v>
      </c>
      <c r="R12" s="22"/>
      <c r="S12" s="24"/>
      <c r="T12" s="25"/>
    </row>
    <row r="13" spans="1:23" ht="15.75" customHeight="1" x14ac:dyDescent="0.2">
      <c r="A13" s="81"/>
      <c r="B13" s="82"/>
      <c r="C13" s="82" t="s">
        <v>4</v>
      </c>
      <c r="D13" s="87">
        <v>12312</v>
      </c>
      <c r="E13" s="88">
        <v>1779</v>
      </c>
      <c r="F13" s="89">
        <v>13194</v>
      </c>
      <c r="G13" s="90">
        <v>7470</v>
      </c>
      <c r="H13" s="91">
        <f>D13+E13+F13+G13</f>
        <v>34755</v>
      </c>
      <c r="I13" s="87">
        <v>12912</v>
      </c>
      <c r="J13" s="88">
        <v>1763</v>
      </c>
      <c r="K13" s="89">
        <f t="shared" si="0"/>
        <v>13590</v>
      </c>
      <c r="L13" s="90">
        <v>6993</v>
      </c>
      <c r="M13" s="91">
        <f>I13+J13+K13+L13</f>
        <v>35258</v>
      </c>
      <c r="N13" s="87">
        <f>M13-H13</f>
        <v>503</v>
      </c>
      <c r="O13" s="92">
        <f>N13/H13</f>
        <v>1.4472737735577616E-2</v>
      </c>
      <c r="P13" s="22"/>
    </row>
    <row r="14" spans="1:23" s="45" customFormat="1" ht="15.75" customHeight="1" x14ac:dyDescent="0.2">
      <c r="A14" s="94"/>
      <c r="B14" s="95"/>
      <c r="C14" s="96" t="s">
        <v>58</v>
      </c>
      <c r="D14" s="97">
        <v>9624</v>
      </c>
      <c r="E14" s="98">
        <v>1779</v>
      </c>
      <c r="F14" s="99">
        <v>13194</v>
      </c>
      <c r="G14" s="100">
        <v>7470</v>
      </c>
      <c r="H14" s="101">
        <f>D14+E14+F14+G14</f>
        <v>32067</v>
      </c>
      <c r="I14" s="97">
        <v>10104</v>
      </c>
      <c r="J14" s="98">
        <v>1763</v>
      </c>
      <c r="K14" s="98">
        <f t="shared" si="0"/>
        <v>13590</v>
      </c>
      <c r="L14" s="100">
        <v>6993</v>
      </c>
      <c r="M14" s="101">
        <f>I14+J14+K14+L14</f>
        <v>32450</v>
      </c>
      <c r="N14" s="97">
        <f>M14-H14</f>
        <v>383</v>
      </c>
      <c r="O14" s="102">
        <f t="shared" ref="O14" si="1">N14/H14</f>
        <v>1.1943742788536502E-2</v>
      </c>
      <c r="P14" s="28"/>
      <c r="Q14" s="44"/>
      <c r="R14" s="44"/>
      <c r="S14" s="44"/>
      <c r="T14" s="44"/>
      <c r="U14" s="44"/>
      <c r="V14" s="44"/>
      <c r="W14" s="44"/>
    </row>
    <row r="15" spans="1:23" ht="15.75" customHeight="1" x14ac:dyDescent="0.2">
      <c r="A15" s="81"/>
      <c r="B15" s="82" t="s">
        <v>5</v>
      </c>
      <c r="C15" s="82"/>
      <c r="D15" s="87"/>
      <c r="E15" s="88"/>
      <c r="F15" s="89"/>
      <c r="G15" s="90"/>
      <c r="H15" s="91"/>
      <c r="I15" s="87"/>
      <c r="J15" s="88"/>
      <c r="K15" s="89"/>
      <c r="L15" s="90"/>
      <c r="M15" s="91"/>
      <c r="N15" s="87"/>
      <c r="O15" s="92"/>
    </row>
    <row r="16" spans="1:23" ht="15.75" customHeight="1" x14ac:dyDescent="0.2">
      <c r="A16" s="81"/>
      <c r="B16" s="82"/>
      <c r="C16" s="82" t="s">
        <v>22</v>
      </c>
      <c r="D16" s="87">
        <v>10530</v>
      </c>
      <c r="E16" s="88">
        <v>1790</v>
      </c>
      <c r="F16" s="89">
        <v>9603</v>
      </c>
      <c r="G16" s="90">
        <v>7470</v>
      </c>
      <c r="H16" s="91">
        <f>D16+E16+F16+G16</f>
        <v>29393</v>
      </c>
      <c r="I16" s="87">
        <v>10836</v>
      </c>
      <c r="J16" s="88">
        <v>1774.34</v>
      </c>
      <c r="K16" s="89">
        <v>9693</v>
      </c>
      <c r="L16" s="90">
        <v>6993</v>
      </c>
      <c r="M16" s="91">
        <f>I16+J16+K16+L16</f>
        <v>29296.34</v>
      </c>
      <c r="N16" s="87">
        <f>M16-H16</f>
        <v>-96.659999999999854</v>
      </c>
      <c r="O16" s="92">
        <f>N16/H16</f>
        <v>-3.2885380872996924E-3</v>
      </c>
      <c r="P16" s="22"/>
    </row>
    <row r="17" spans="1:24" s="45" customFormat="1" ht="15.75" customHeight="1" x14ac:dyDescent="0.2">
      <c r="A17" s="81"/>
      <c r="B17" s="82"/>
      <c r="C17" s="93" t="s">
        <v>59</v>
      </c>
      <c r="D17" s="87">
        <v>12024</v>
      </c>
      <c r="E17" s="88">
        <v>1790</v>
      </c>
      <c r="F17" s="89">
        <v>9603</v>
      </c>
      <c r="G17" s="90">
        <v>7470</v>
      </c>
      <c r="H17" s="91">
        <f>D17+E17+F17+G17</f>
        <v>30887</v>
      </c>
      <c r="I17" s="87">
        <v>12384</v>
      </c>
      <c r="J17" s="88">
        <v>1774.34</v>
      </c>
      <c r="K17" s="89">
        <v>9693</v>
      </c>
      <c r="L17" s="90">
        <v>6993</v>
      </c>
      <c r="M17" s="91">
        <f>I17+J17+K17+L17</f>
        <v>30844.34</v>
      </c>
      <c r="N17" s="87">
        <f>M17-H17</f>
        <v>-42.659999999999854</v>
      </c>
      <c r="O17" s="92">
        <f t="shared" ref="O17:O24" si="2">N17/H17</f>
        <v>-1.381163596335023E-3</v>
      </c>
      <c r="P17" s="28"/>
      <c r="Q17" s="44"/>
      <c r="R17" s="44"/>
      <c r="S17" s="44"/>
      <c r="T17" s="44"/>
      <c r="U17" s="44"/>
      <c r="V17" s="44"/>
      <c r="W17" s="44"/>
    </row>
    <row r="18" spans="1:24" s="45" customFormat="1" ht="15.75" customHeight="1" x14ac:dyDescent="0.2">
      <c r="A18" s="81"/>
      <c r="B18" s="82"/>
      <c r="C18" s="103" t="s">
        <v>60</v>
      </c>
      <c r="D18" s="87">
        <v>17370</v>
      </c>
      <c r="E18" s="88">
        <v>1790</v>
      </c>
      <c r="F18" s="89">
        <v>9603</v>
      </c>
      <c r="G18" s="90">
        <v>7470</v>
      </c>
      <c r="H18" s="91">
        <f t="shared" ref="H18:H24" si="3">D18+E18+F18+G18</f>
        <v>36233</v>
      </c>
      <c r="I18" s="87">
        <v>17892</v>
      </c>
      <c r="J18" s="88">
        <v>1774.34</v>
      </c>
      <c r="K18" s="89">
        <v>9693</v>
      </c>
      <c r="L18" s="90">
        <v>6993</v>
      </c>
      <c r="M18" s="91">
        <f t="shared" ref="M18:M24" si="4">I18+J18+K18+L18</f>
        <v>36352.339999999997</v>
      </c>
      <c r="N18" s="87">
        <f t="shared" ref="N18:N24" si="5">M18-H18</f>
        <v>119.33999999999651</v>
      </c>
      <c r="O18" s="92">
        <f t="shared" si="2"/>
        <v>3.2936825545772227E-3</v>
      </c>
      <c r="P18" s="28"/>
      <c r="Q18" s="44"/>
      <c r="R18" s="44"/>
      <c r="S18" s="44"/>
      <c r="T18" s="44"/>
      <c r="U18" s="44"/>
      <c r="V18" s="44"/>
      <c r="W18" s="44"/>
    </row>
    <row r="19" spans="1:24" s="45" customFormat="1" ht="15.75" customHeight="1" x14ac:dyDescent="0.2">
      <c r="A19" s="81"/>
      <c r="B19" s="82"/>
      <c r="C19" s="103" t="s">
        <v>61</v>
      </c>
      <c r="D19" s="87">
        <v>28080</v>
      </c>
      <c r="E19" s="88">
        <v>1790</v>
      </c>
      <c r="F19" s="89">
        <v>9603</v>
      </c>
      <c r="G19" s="90">
        <v>7470</v>
      </c>
      <c r="H19" s="91">
        <f t="shared" si="3"/>
        <v>46943</v>
      </c>
      <c r="I19" s="87">
        <v>28920</v>
      </c>
      <c r="J19" s="88">
        <v>1774.34</v>
      </c>
      <c r="K19" s="89">
        <v>9693</v>
      </c>
      <c r="L19" s="90">
        <v>6993</v>
      </c>
      <c r="M19" s="91">
        <f t="shared" si="4"/>
        <v>47380.34</v>
      </c>
      <c r="N19" s="87">
        <f t="shared" si="5"/>
        <v>437.33999999999651</v>
      </c>
      <c r="O19" s="92">
        <f t="shared" si="2"/>
        <v>9.3164050018106331E-3</v>
      </c>
      <c r="P19" s="28"/>
      <c r="Q19" s="44"/>
      <c r="R19" s="44"/>
      <c r="S19" s="44"/>
      <c r="T19" s="44"/>
      <c r="U19" s="44"/>
      <c r="V19" s="44"/>
      <c r="W19" s="44"/>
    </row>
    <row r="20" spans="1:24" s="45" customFormat="1" ht="15.75" customHeight="1" x14ac:dyDescent="0.2">
      <c r="A20" s="81"/>
      <c r="B20" s="82"/>
      <c r="C20" s="103" t="s">
        <v>62</v>
      </c>
      <c r="D20" s="87">
        <v>14994</v>
      </c>
      <c r="E20" s="88">
        <v>1790</v>
      </c>
      <c r="F20" s="89">
        <v>9603</v>
      </c>
      <c r="G20" s="90">
        <v>7470</v>
      </c>
      <c r="H20" s="91">
        <f t="shared" si="3"/>
        <v>33857</v>
      </c>
      <c r="I20" s="87">
        <v>15444</v>
      </c>
      <c r="J20" s="88">
        <v>1774.34</v>
      </c>
      <c r="K20" s="89">
        <v>9693</v>
      </c>
      <c r="L20" s="90">
        <v>6993</v>
      </c>
      <c r="M20" s="91">
        <f t="shared" si="4"/>
        <v>33904.339999999997</v>
      </c>
      <c r="N20" s="87">
        <f t="shared" si="5"/>
        <v>47.339999999996508</v>
      </c>
      <c r="O20" s="92">
        <f t="shared" si="2"/>
        <v>1.3982337478216176E-3</v>
      </c>
      <c r="P20" s="28"/>
      <c r="Q20" s="44"/>
      <c r="R20" s="44"/>
      <c r="S20" s="44"/>
      <c r="T20" s="44"/>
      <c r="U20" s="44"/>
      <c r="V20" s="44"/>
      <c r="W20" s="44"/>
    </row>
    <row r="21" spans="1:24" ht="15.75" customHeight="1" x14ac:dyDescent="0.2">
      <c r="A21" s="81"/>
      <c r="B21" s="82"/>
      <c r="C21" s="82" t="s">
        <v>4</v>
      </c>
      <c r="D21" s="87">
        <v>13680</v>
      </c>
      <c r="E21" s="88">
        <v>1790</v>
      </c>
      <c r="F21" s="89">
        <v>9603</v>
      </c>
      <c r="G21" s="90">
        <v>7470</v>
      </c>
      <c r="H21" s="91">
        <f t="shared" si="3"/>
        <v>32543</v>
      </c>
      <c r="I21" s="87">
        <v>23490</v>
      </c>
      <c r="J21" s="88">
        <v>1774.34</v>
      </c>
      <c r="K21" s="89">
        <v>9693</v>
      </c>
      <c r="L21" s="90">
        <v>6993</v>
      </c>
      <c r="M21" s="91">
        <f t="shared" si="4"/>
        <v>41950.34</v>
      </c>
      <c r="N21" s="87">
        <f t="shared" si="5"/>
        <v>9407.3399999999965</v>
      </c>
      <c r="O21" s="92">
        <f t="shared" si="2"/>
        <v>0.28907414805027182</v>
      </c>
    </row>
    <row r="22" spans="1:24" s="45" customFormat="1" ht="15.75" customHeight="1" x14ac:dyDescent="0.2">
      <c r="A22" s="81"/>
      <c r="B22" s="82"/>
      <c r="C22" s="103" t="s">
        <v>63</v>
      </c>
      <c r="D22" s="87">
        <v>25800</v>
      </c>
      <c r="E22" s="88">
        <v>1790</v>
      </c>
      <c r="F22" s="89">
        <v>9603</v>
      </c>
      <c r="G22" s="90">
        <v>7470</v>
      </c>
      <c r="H22" s="91">
        <f t="shared" si="3"/>
        <v>44663</v>
      </c>
      <c r="I22" s="87">
        <v>26580</v>
      </c>
      <c r="J22" s="88">
        <v>1774.34</v>
      </c>
      <c r="K22" s="89">
        <v>9693</v>
      </c>
      <c r="L22" s="90">
        <v>6993</v>
      </c>
      <c r="M22" s="91">
        <f t="shared" si="4"/>
        <v>45040.34</v>
      </c>
      <c r="N22" s="87">
        <f t="shared" si="5"/>
        <v>377.33999999999651</v>
      </c>
      <c r="O22" s="92">
        <f t="shared" si="2"/>
        <v>8.4486039898796876E-3</v>
      </c>
      <c r="P22" s="44"/>
      <c r="Q22" s="44"/>
      <c r="R22" s="44"/>
      <c r="S22" s="44"/>
      <c r="T22" s="44"/>
      <c r="U22" s="44"/>
      <c r="V22" s="44"/>
      <c r="W22" s="44"/>
    </row>
    <row r="23" spans="1:24" ht="15.75" customHeight="1" x14ac:dyDescent="0.2">
      <c r="A23" s="81"/>
      <c r="B23" s="82"/>
      <c r="C23" s="82" t="s">
        <v>65</v>
      </c>
      <c r="D23" s="87">
        <v>29718</v>
      </c>
      <c r="E23" s="88">
        <v>1790</v>
      </c>
      <c r="F23" s="89">
        <v>9603</v>
      </c>
      <c r="G23" s="90">
        <v>7470</v>
      </c>
      <c r="H23" s="91">
        <f t="shared" si="3"/>
        <v>48581</v>
      </c>
      <c r="I23" s="87">
        <f>D23</f>
        <v>29718</v>
      </c>
      <c r="J23" s="88">
        <v>1774.34</v>
      </c>
      <c r="K23" s="89">
        <v>9693</v>
      </c>
      <c r="L23" s="90">
        <v>6993</v>
      </c>
      <c r="M23" s="91">
        <f t="shared" si="4"/>
        <v>48178.34</v>
      </c>
      <c r="N23" s="87">
        <f t="shared" si="5"/>
        <v>-402.66000000000349</v>
      </c>
      <c r="O23" s="92">
        <f t="shared" si="2"/>
        <v>-8.2884255161483605E-3</v>
      </c>
    </row>
    <row r="24" spans="1:24" ht="15.75" customHeight="1" thickBot="1" x14ac:dyDescent="0.25">
      <c r="A24" s="81"/>
      <c r="B24" s="82"/>
      <c r="C24" s="103" t="s">
        <v>64</v>
      </c>
      <c r="D24" s="87">
        <v>31830</v>
      </c>
      <c r="E24" s="88">
        <v>1790</v>
      </c>
      <c r="F24" s="89">
        <v>9603</v>
      </c>
      <c r="G24" s="90">
        <v>7470</v>
      </c>
      <c r="H24" s="91">
        <f t="shared" si="3"/>
        <v>50693</v>
      </c>
      <c r="I24" s="87">
        <f>D24</f>
        <v>31830</v>
      </c>
      <c r="J24" s="88">
        <v>1774.34</v>
      </c>
      <c r="K24" s="89">
        <v>9693</v>
      </c>
      <c r="L24" s="90">
        <v>6993</v>
      </c>
      <c r="M24" s="91">
        <f t="shared" si="4"/>
        <v>50290.34</v>
      </c>
      <c r="N24" s="87">
        <f t="shared" si="5"/>
        <v>-402.66000000000349</v>
      </c>
      <c r="O24" s="92">
        <f t="shared" si="2"/>
        <v>-7.9431085159687425E-3</v>
      </c>
    </row>
    <row r="25" spans="1:24" ht="15.75" thickBot="1" x14ac:dyDescent="0.3">
      <c r="A25" s="77" t="s">
        <v>6</v>
      </c>
      <c r="B25" s="78"/>
      <c r="C25" s="78"/>
      <c r="D25" s="104"/>
      <c r="E25" s="105"/>
      <c r="F25" s="78"/>
      <c r="G25" s="105"/>
      <c r="H25" s="106"/>
      <c r="I25" s="104"/>
      <c r="J25" s="105"/>
      <c r="K25" s="78"/>
      <c r="L25" s="105"/>
      <c r="M25" s="106"/>
      <c r="N25" s="104"/>
      <c r="O25" s="80"/>
    </row>
    <row r="26" spans="1:24" ht="15.75" customHeight="1" x14ac:dyDescent="0.2">
      <c r="A26" s="81"/>
      <c r="B26" s="82" t="s">
        <v>2</v>
      </c>
      <c r="C26" s="82"/>
      <c r="D26" s="107"/>
      <c r="E26" s="90"/>
      <c r="F26" s="82"/>
      <c r="G26" s="108"/>
      <c r="H26" s="109"/>
      <c r="I26" s="107"/>
      <c r="J26" s="90"/>
      <c r="K26" s="82"/>
      <c r="L26" s="108"/>
      <c r="M26" s="109"/>
      <c r="N26" s="107"/>
      <c r="O26" s="110"/>
    </row>
    <row r="27" spans="1:24" ht="15.75" customHeight="1" x14ac:dyDescent="0.2">
      <c r="A27" s="81"/>
      <c r="B27" s="82"/>
      <c r="C27" s="93" t="s">
        <v>30</v>
      </c>
      <c r="D27" s="89">
        <v>7980</v>
      </c>
      <c r="E27" s="89">
        <v>1448</v>
      </c>
      <c r="F27" s="89">
        <v>9500</v>
      </c>
      <c r="G27" s="90">
        <v>7470</v>
      </c>
      <c r="H27" s="91">
        <f>D27+E27+F27+G27</f>
        <v>26398</v>
      </c>
      <c r="I27" s="89">
        <v>8280</v>
      </c>
      <c r="J27" s="89">
        <v>1583</v>
      </c>
      <c r="K27" s="89">
        <v>9800</v>
      </c>
      <c r="L27" s="90">
        <v>6993</v>
      </c>
      <c r="M27" s="91">
        <f>I27+J27+K27+L27</f>
        <v>26656</v>
      </c>
      <c r="N27" s="87">
        <f>M27-H27</f>
        <v>258</v>
      </c>
      <c r="O27" s="92">
        <f>N27/H27</f>
        <v>9.7734676869459802E-3</v>
      </c>
      <c r="Q27" s="28"/>
    </row>
    <row r="28" spans="1:24" ht="15.75" customHeight="1" x14ac:dyDescent="0.2">
      <c r="A28" s="81"/>
      <c r="B28" s="82"/>
      <c r="C28" s="93" t="s">
        <v>66</v>
      </c>
      <c r="D28" s="89">
        <v>8610</v>
      </c>
      <c r="E28" s="89">
        <v>1448</v>
      </c>
      <c r="F28" s="89">
        <v>9500</v>
      </c>
      <c r="G28" s="90">
        <v>7470</v>
      </c>
      <c r="H28" s="91">
        <f>D28+E28+F28+G28</f>
        <v>27028</v>
      </c>
      <c r="I28" s="89">
        <v>9000</v>
      </c>
      <c r="J28" s="89">
        <v>1583</v>
      </c>
      <c r="K28" s="89">
        <v>9800</v>
      </c>
      <c r="L28" s="90">
        <v>6993</v>
      </c>
      <c r="M28" s="91">
        <f>I28+J28+K28+L28</f>
        <v>27376</v>
      </c>
      <c r="N28" s="87">
        <f>M28-H28</f>
        <v>348</v>
      </c>
      <c r="O28" s="92">
        <f>N28/H28</f>
        <v>1.2875536480686695E-2</v>
      </c>
      <c r="Q28" s="28"/>
    </row>
    <row r="29" spans="1:24" ht="15.75" customHeight="1" x14ac:dyDescent="0.2">
      <c r="A29" s="81"/>
      <c r="B29" s="82"/>
      <c r="C29" s="93" t="s">
        <v>24</v>
      </c>
      <c r="D29" s="89">
        <v>9810</v>
      </c>
      <c r="E29" s="89">
        <v>1448</v>
      </c>
      <c r="F29" s="89">
        <v>9500</v>
      </c>
      <c r="G29" s="90">
        <v>7470</v>
      </c>
      <c r="H29" s="91">
        <f>D29+E29+F29+G29</f>
        <v>28228</v>
      </c>
      <c r="I29" s="89">
        <v>10260</v>
      </c>
      <c r="J29" s="89">
        <v>1583</v>
      </c>
      <c r="K29" s="89">
        <v>9800</v>
      </c>
      <c r="L29" s="90">
        <v>6993</v>
      </c>
      <c r="M29" s="91">
        <f>I29+J29+K29+L29</f>
        <v>28636</v>
      </c>
      <c r="N29" s="87">
        <f>M29-H29</f>
        <v>408</v>
      </c>
      <c r="O29" s="92">
        <f>N29/H29</f>
        <v>1.4453733881252658E-2</v>
      </c>
      <c r="Q29" s="28"/>
    </row>
    <row r="30" spans="1:24" ht="15.75" customHeight="1" x14ac:dyDescent="0.2">
      <c r="A30" s="81"/>
      <c r="B30" s="82"/>
      <c r="C30" s="111" t="s">
        <v>20</v>
      </c>
      <c r="D30" s="99">
        <v>11070</v>
      </c>
      <c r="E30" s="99">
        <v>1448</v>
      </c>
      <c r="F30" s="89">
        <v>9500</v>
      </c>
      <c r="G30" s="100">
        <v>7470</v>
      </c>
      <c r="H30" s="101">
        <f>D30+E30+F30+G30</f>
        <v>29488</v>
      </c>
      <c r="I30" s="99">
        <v>11490</v>
      </c>
      <c r="J30" s="99">
        <v>1583</v>
      </c>
      <c r="K30" s="89">
        <v>9800</v>
      </c>
      <c r="L30" s="100">
        <v>6993</v>
      </c>
      <c r="M30" s="101">
        <f>I30+J30+K30+L30</f>
        <v>29866</v>
      </c>
      <c r="N30" s="97">
        <f>M30-H30</f>
        <v>378</v>
      </c>
      <c r="O30" s="102">
        <f>N30/H30</f>
        <v>1.2818773738469886E-2</v>
      </c>
      <c r="Q30" s="28"/>
    </row>
    <row r="31" spans="1:24" ht="15.75" customHeight="1" x14ac:dyDescent="0.2">
      <c r="A31" s="112"/>
      <c r="B31" s="113" t="s">
        <v>5</v>
      </c>
      <c r="C31" s="113"/>
      <c r="D31" s="87"/>
      <c r="E31" s="89"/>
      <c r="F31" s="114"/>
      <c r="G31" s="90"/>
      <c r="H31" s="91"/>
      <c r="I31" s="87"/>
      <c r="J31" s="89"/>
      <c r="K31" s="114"/>
      <c r="L31" s="90"/>
      <c r="M31" s="91"/>
      <c r="N31" s="87"/>
      <c r="O31" s="92"/>
      <c r="Q31" s="28"/>
    </row>
    <row r="32" spans="1:24" ht="15.75" customHeight="1" x14ac:dyDescent="0.2">
      <c r="A32" s="81"/>
      <c r="B32" s="82"/>
      <c r="C32" s="82" t="s">
        <v>79</v>
      </c>
      <c r="D32" s="87">
        <v>11340</v>
      </c>
      <c r="E32" s="89">
        <v>1448</v>
      </c>
      <c r="F32" s="89">
        <v>9603</v>
      </c>
      <c r="G32" s="90">
        <v>7470</v>
      </c>
      <c r="H32" s="91">
        <f>D32+E32+F32+G32</f>
        <v>29861</v>
      </c>
      <c r="I32" s="87">
        <v>14550</v>
      </c>
      <c r="J32" s="89">
        <v>1583</v>
      </c>
      <c r="K32" s="89">
        <v>9693</v>
      </c>
      <c r="L32" s="90">
        <v>6993</v>
      </c>
      <c r="M32" s="91">
        <f>I32+J32+K32+L32</f>
        <v>32819</v>
      </c>
      <c r="N32" s="87">
        <f>M32-H32</f>
        <v>2958</v>
      </c>
      <c r="O32" s="92">
        <f>N32/H32</f>
        <v>9.905897324269114E-2</v>
      </c>
      <c r="Q32" s="28"/>
      <c r="X32" s="45"/>
    </row>
    <row r="33" spans="1:23" ht="15.75" customHeight="1" x14ac:dyDescent="0.2">
      <c r="A33" s="81"/>
      <c r="B33" s="82"/>
      <c r="C33" s="82" t="s">
        <v>80</v>
      </c>
      <c r="D33" s="87">
        <v>13000</v>
      </c>
      <c r="E33" s="89">
        <v>1448</v>
      </c>
      <c r="F33" s="89">
        <v>9603</v>
      </c>
      <c r="G33" s="90">
        <v>7470</v>
      </c>
      <c r="H33" s="91">
        <f>D33+E33+F33+G33</f>
        <v>31521</v>
      </c>
      <c r="I33" s="87">
        <v>14550</v>
      </c>
      <c r="J33" s="89">
        <v>1583</v>
      </c>
      <c r="K33" s="89">
        <v>9693</v>
      </c>
      <c r="L33" s="90">
        <v>6993</v>
      </c>
      <c r="M33" s="91">
        <f>I33+J33+K33+L33</f>
        <v>32819</v>
      </c>
      <c r="N33" s="87">
        <f>M33-H33</f>
        <v>1298</v>
      </c>
      <c r="O33" s="92">
        <f>N33/H33</f>
        <v>4.1178896608610134E-2</v>
      </c>
      <c r="Q33" s="28"/>
    </row>
    <row r="34" spans="1:23" ht="15.75" customHeight="1" x14ac:dyDescent="0.2">
      <c r="A34" s="81"/>
      <c r="B34" s="82"/>
      <c r="C34" s="82" t="s">
        <v>81</v>
      </c>
      <c r="D34" s="87">
        <v>14514</v>
      </c>
      <c r="E34" s="89">
        <v>1448</v>
      </c>
      <c r="F34" s="89">
        <v>9603</v>
      </c>
      <c r="G34" s="90">
        <v>7470</v>
      </c>
      <c r="H34" s="91">
        <f>D34+E34+F34+G34</f>
        <v>33035</v>
      </c>
      <c r="I34" s="87">
        <v>18300</v>
      </c>
      <c r="J34" s="89">
        <v>1583</v>
      </c>
      <c r="K34" s="89">
        <v>9693</v>
      </c>
      <c r="L34" s="90">
        <v>6993</v>
      </c>
      <c r="M34" s="91">
        <f>I34+J34+K34+L34</f>
        <v>36569</v>
      </c>
      <c r="N34" s="87">
        <f>M34-H34</f>
        <v>3534</v>
      </c>
      <c r="O34" s="92">
        <f>N34/H34</f>
        <v>0.10697744816104132</v>
      </c>
      <c r="Q34" s="28"/>
    </row>
    <row r="35" spans="1:23" ht="15.75" customHeight="1" thickBot="1" x14ac:dyDescent="0.25">
      <c r="A35" s="81"/>
      <c r="B35" s="82"/>
      <c r="C35" s="82" t="s">
        <v>82</v>
      </c>
      <c r="D35" s="87">
        <v>17610</v>
      </c>
      <c r="E35" s="89">
        <v>1448</v>
      </c>
      <c r="F35" s="89">
        <v>9603</v>
      </c>
      <c r="G35" s="90">
        <v>7470</v>
      </c>
      <c r="H35" s="91">
        <f>D35+E35+F35+G35</f>
        <v>36131</v>
      </c>
      <c r="I35" s="87">
        <v>18300</v>
      </c>
      <c r="J35" s="89">
        <v>1583</v>
      </c>
      <c r="K35" s="89">
        <v>9693</v>
      </c>
      <c r="L35" s="90">
        <v>6993</v>
      </c>
      <c r="M35" s="91">
        <f>I35+J35+K35+L35</f>
        <v>36569</v>
      </c>
      <c r="N35" s="87">
        <f>M35-H35</f>
        <v>438</v>
      </c>
      <c r="O35" s="92">
        <f>N35/H35</f>
        <v>1.2122554039467492E-2</v>
      </c>
      <c r="Q35" s="28"/>
    </row>
    <row r="36" spans="1:23" ht="15.75" thickBot="1" x14ac:dyDescent="0.3">
      <c r="A36" s="77" t="s">
        <v>106</v>
      </c>
      <c r="B36" s="78"/>
      <c r="C36" s="78"/>
      <c r="D36" s="104"/>
      <c r="E36" s="105"/>
      <c r="F36" s="105"/>
      <c r="G36" s="105"/>
      <c r="H36" s="106"/>
      <c r="I36" s="104"/>
      <c r="J36" s="105"/>
      <c r="K36" s="105"/>
      <c r="L36" s="105"/>
      <c r="M36" s="106"/>
      <c r="N36" s="105"/>
      <c r="O36" s="80"/>
    </row>
    <row r="37" spans="1:23" ht="15.75" customHeight="1" x14ac:dyDescent="0.2">
      <c r="A37" s="83"/>
      <c r="B37" s="84" t="s">
        <v>2</v>
      </c>
      <c r="C37" s="84"/>
      <c r="D37" s="87"/>
      <c r="E37" s="90"/>
      <c r="F37" s="90"/>
      <c r="G37" s="108"/>
      <c r="H37" s="109"/>
      <c r="I37" s="87"/>
      <c r="J37" s="90"/>
      <c r="K37" s="90"/>
      <c r="L37" s="108"/>
      <c r="M37" s="109"/>
      <c r="N37" s="108"/>
      <c r="O37" s="85"/>
    </row>
    <row r="38" spans="1:23" ht="15.75" customHeight="1" x14ac:dyDescent="0.2">
      <c r="A38" s="81"/>
      <c r="B38" s="82"/>
      <c r="C38" s="82" t="s">
        <v>14</v>
      </c>
      <c r="D38" s="87">
        <v>9090</v>
      </c>
      <c r="E38" s="89">
        <v>1299</v>
      </c>
      <c r="F38" s="115">
        <v>9603</v>
      </c>
      <c r="G38" s="90">
        <v>7470</v>
      </c>
      <c r="H38" s="91">
        <f>D38+E38+F38+G38</f>
        <v>27462</v>
      </c>
      <c r="I38" s="87">
        <v>9420</v>
      </c>
      <c r="J38" s="89">
        <v>1321.1399999999999</v>
      </c>
      <c r="K38" s="115">
        <v>9693</v>
      </c>
      <c r="L38" s="90">
        <v>6993</v>
      </c>
      <c r="M38" s="91">
        <f>I38+J38+K38+L38</f>
        <v>27427.14</v>
      </c>
      <c r="N38" s="89">
        <f>M38-H38</f>
        <v>-34.860000000000582</v>
      </c>
      <c r="O38" s="92">
        <f>N38/H38</f>
        <v>-1.2693904304129555E-3</v>
      </c>
      <c r="P38" s="19"/>
    </row>
    <row r="39" spans="1:23" ht="15.75" customHeight="1" x14ac:dyDescent="0.2">
      <c r="A39" s="81"/>
      <c r="B39" s="82"/>
      <c r="C39" s="116" t="s">
        <v>27</v>
      </c>
      <c r="D39" s="87">
        <v>9420</v>
      </c>
      <c r="E39" s="89">
        <v>1299</v>
      </c>
      <c r="F39" s="115">
        <v>9603</v>
      </c>
      <c r="G39" s="90">
        <v>7470</v>
      </c>
      <c r="H39" s="91">
        <f>D39+E39+F39+G39</f>
        <v>27792</v>
      </c>
      <c r="I39" s="87">
        <v>9420</v>
      </c>
      <c r="J39" s="89">
        <v>1321.1399999999999</v>
      </c>
      <c r="K39" s="115">
        <v>9693</v>
      </c>
      <c r="L39" s="90">
        <v>6993</v>
      </c>
      <c r="M39" s="91">
        <f>I39+J39+K39+L39</f>
        <v>27427.14</v>
      </c>
      <c r="N39" s="89">
        <f>M39-H39</f>
        <v>-364.86000000000058</v>
      </c>
      <c r="O39" s="92">
        <f>N39/H39</f>
        <v>-1.3128238341968933E-2</v>
      </c>
      <c r="P39" s="19"/>
      <c r="S39" s="22"/>
    </row>
    <row r="40" spans="1:23" s="45" customFormat="1" ht="15.75" customHeight="1" x14ac:dyDescent="0.2">
      <c r="A40" s="81"/>
      <c r="B40" s="82"/>
      <c r="C40" s="116" t="s">
        <v>109</v>
      </c>
      <c r="D40" s="241" t="s">
        <v>41</v>
      </c>
      <c r="E40" s="238" t="s">
        <v>41</v>
      </c>
      <c r="F40" s="238" t="s">
        <v>41</v>
      </c>
      <c r="G40" s="242" t="s">
        <v>41</v>
      </c>
      <c r="H40" s="243" t="s">
        <v>41</v>
      </c>
      <c r="I40" s="87">
        <v>10170</v>
      </c>
      <c r="J40" s="89">
        <v>1321.1399999999999</v>
      </c>
      <c r="K40" s="115">
        <v>9693</v>
      </c>
      <c r="L40" s="90">
        <v>6993</v>
      </c>
      <c r="M40" s="91">
        <f>SUM(I40:L40)</f>
        <v>28177.14</v>
      </c>
      <c r="N40" s="89"/>
      <c r="O40" s="92"/>
      <c r="P40" s="19"/>
      <c r="Q40" s="44"/>
      <c r="R40" s="44"/>
      <c r="S40" s="28"/>
      <c r="T40" s="44"/>
      <c r="U40" s="44"/>
      <c r="V40" s="44"/>
      <c r="W40" s="44"/>
    </row>
    <row r="41" spans="1:23" s="45" customFormat="1" ht="15.75" customHeight="1" x14ac:dyDescent="0.2">
      <c r="A41" s="81"/>
      <c r="B41" s="82"/>
      <c r="C41" s="116" t="s">
        <v>110</v>
      </c>
      <c r="D41" s="245" t="s">
        <v>41</v>
      </c>
      <c r="E41" s="246" t="s">
        <v>41</v>
      </c>
      <c r="F41" s="246" t="s">
        <v>41</v>
      </c>
      <c r="G41" s="247" t="s">
        <v>41</v>
      </c>
      <c r="H41" s="248" t="s">
        <v>41</v>
      </c>
      <c r="I41" s="97">
        <v>30360</v>
      </c>
      <c r="J41" s="99">
        <v>1321.1399999999999</v>
      </c>
      <c r="K41" s="117">
        <v>9693</v>
      </c>
      <c r="L41" s="100">
        <v>6993</v>
      </c>
      <c r="M41" s="101">
        <f>SUM(I41:L41)</f>
        <v>48367.14</v>
      </c>
      <c r="N41" s="99"/>
      <c r="O41" s="102"/>
      <c r="P41" s="19"/>
      <c r="Q41" s="44"/>
      <c r="R41" s="44"/>
      <c r="S41" s="28"/>
      <c r="T41" s="44"/>
      <c r="U41" s="44"/>
      <c r="V41" s="44"/>
      <c r="W41" s="44"/>
    </row>
    <row r="42" spans="1:23" ht="15.75" customHeight="1" x14ac:dyDescent="0.2">
      <c r="A42" s="112"/>
      <c r="B42" s="113" t="s">
        <v>5</v>
      </c>
      <c r="C42" s="113"/>
      <c r="D42" s="87"/>
      <c r="E42" s="89"/>
      <c r="F42" s="118"/>
      <c r="G42" s="90"/>
      <c r="H42" s="91"/>
      <c r="I42" s="87"/>
      <c r="J42" s="89"/>
      <c r="K42" s="118"/>
      <c r="L42" s="90"/>
      <c r="M42" s="91"/>
      <c r="N42" s="89"/>
      <c r="O42" s="92"/>
      <c r="P42" s="19"/>
    </row>
    <row r="43" spans="1:23" ht="15.75" customHeight="1" x14ac:dyDescent="0.2">
      <c r="A43" s="81"/>
      <c r="B43" s="82"/>
      <c r="C43" s="82" t="s">
        <v>8</v>
      </c>
      <c r="D43" s="87">
        <v>10860</v>
      </c>
      <c r="E43" s="89">
        <v>1299</v>
      </c>
      <c r="F43" s="89">
        <v>9603</v>
      </c>
      <c r="G43" s="90">
        <v>7470</v>
      </c>
      <c r="H43" s="91">
        <f t="shared" ref="H43:H52" si="6">D43+E43+F43+G43</f>
        <v>29232</v>
      </c>
      <c r="I43" s="87">
        <v>11190</v>
      </c>
      <c r="J43" s="89">
        <v>1321.1399999999999</v>
      </c>
      <c r="K43" s="89">
        <v>9693</v>
      </c>
      <c r="L43" s="90">
        <v>6993</v>
      </c>
      <c r="M43" s="91">
        <f t="shared" ref="M43:M52" si="7">I43+J43+K43+L43</f>
        <v>29197.14</v>
      </c>
      <c r="N43" s="89">
        <f t="shared" ref="N43:N52" si="8">M43-H43</f>
        <v>-34.860000000000582</v>
      </c>
      <c r="O43" s="92">
        <f t="shared" ref="O43:O52" si="9">N43/H43</f>
        <v>-1.1925287356322038E-3</v>
      </c>
      <c r="P43" s="19"/>
    </row>
    <row r="44" spans="1:23" ht="15.75" customHeight="1" x14ac:dyDescent="0.2">
      <c r="A44" s="81"/>
      <c r="B44" s="82"/>
      <c r="C44" s="103" t="s">
        <v>9</v>
      </c>
      <c r="D44" s="87">
        <v>13110</v>
      </c>
      <c r="E44" s="89">
        <v>1299</v>
      </c>
      <c r="F44" s="89">
        <v>9603</v>
      </c>
      <c r="G44" s="90">
        <v>7470</v>
      </c>
      <c r="H44" s="91">
        <f t="shared" si="6"/>
        <v>31482</v>
      </c>
      <c r="I44" s="87">
        <v>13650</v>
      </c>
      <c r="J44" s="89">
        <v>1321.1399999999999</v>
      </c>
      <c r="K44" s="89">
        <v>9693</v>
      </c>
      <c r="L44" s="90">
        <v>6993</v>
      </c>
      <c r="M44" s="91">
        <f t="shared" si="7"/>
        <v>31657.14</v>
      </c>
      <c r="N44" s="89">
        <f t="shared" si="8"/>
        <v>175.13999999999942</v>
      </c>
      <c r="O44" s="92">
        <f t="shared" si="9"/>
        <v>5.5631789594053557E-3</v>
      </c>
      <c r="P44" s="19"/>
    </row>
    <row r="45" spans="1:23" ht="15.75" customHeight="1" x14ac:dyDescent="0.2">
      <c r="A45" s="81"/>
      <c r="B45" s="82"/>
      <c r="C45" s="103" t="s">
        <v>94</v>
      </c>
      <c r="D45" s="87">
        <v>13260</v>
      </c>
      <c r="E45" s="89">
        <v>1299</v>
      </c>
      <c r="F45" s="89">
        <v>9603</v>
      </c>
      <c r="G45" s="90">
        <v>7470</v>
      </c>
      <c r="H45" s="91">
        <f t="shared" si="6"/>
        <v>31632</v>
      </c>
      <c r="I45" s="87">
        <v>17130</v>
      </c>
      <c r="J45" s="89">
        <v>1321.1399999999999</v>
      </c>
      <c r="K45" s="89">
        <v>9693</v>
      </c>
      <c r="L45" s="90">
        <v>6993</v>
      </c>
      <c r="M45" s="91">
        <f t="shared" si="7"/>
        <v>35137.14</v>
      </c>
      <c r="N45" s="89">
        <f t="shared" si="8"/>
        <v>3505.1399999999994</v>
      </c>
      <c r="O45" s="92">
        <f t="shared" si="9"/>
        <v>0.11080993930197267</v>
      </c>
      <c r="P45" s="19"/>
    </row>
    <row r="46" spans="1:23" s="45" customFormat="1" ht="15.75" customHeight="1" x14ac:dyDescent="0.2">
      <c r="A46" s="81"/>
      <c r="B46" s="82"/>
      <c r="C46" s="103" t="s">
        <v>48</v>
      </c>
      <c r="D46" s="87">
        <v>8730</v>
      </c>
      <c r="E46" s="89">
        <v>1299</v>
      </c>
      <c r="F46" s="89">
        <v>9603</v>
      </c>
      <c r="G46" s="89">
        <v>7470</v>
      </c>
      <c r="H46" s="91">
        <f t="shared" si="6"/>
        <v>27102</v>
      </c>
      <c r="I46" s="241" t="s">
        <v>41</v>
      </c>
      <c r="J46" s="238" t="s">
        <v>41</v>
      </c>
      <c r="K46" s="238" t="s">
        <v>41</v>
      </c>
      <c r="L46" s="238" t="s">
        <v>41</v>
      </c>
      <c r="M46" s="243" t="s">
        <v>41</v>
      </c>
      <c r="N46" s="89"/>
      <c r="O46" s="92"/>
      <c r="P46" s="19"/>
      <c r="Q46" s="44"/>
      <c r="R46" s="44"/>
      <c r="S46" s="44"/>
      <c r="T46" s="44"/>
      <c r="U46" s="44"/>
      <c r="V46" s="44"/>
      <c r="W46" s="44"/>
    </row>
    <row r="47" spans="1:23" s="45" customFormat="1" ht="15.75" customHeight="1" x14ac:dyDescent="0.2">
      <c r="A47" s="81"/>
      <c r="B47" s="82"/>
      <c r="C47" s="103" t="s">
        <v>67</v>
      </c>
      <c r="D47" s="87">
        <v>14070</v>
      </c>
      <c r="E47" s="89">
        <v>1299</v>
      </c>
      <c r="F47" s="89">
        <v>9603</v>
      </c>
      <c r="G47" s="90">
        <v>7470</v>
      </c>
      <c r="H47" s="91">
        <f t="shared" si="6"/>
        <v>32442</v>
      </c>
      <c r="I47" s="87">
        <v>17130</v>
      </c>
      <c r="J47" s="89">
        <v>1321.1399999999999</v>
      </c>
      <c r="K47" s="89">
        <v>9693</v>
      </c>
      <c r="L47" s="90">
        <v>6993</v>
      </c>
      <c r="M47" s="91">
        <f t="shared" si="7"/>
        <v>35137.14</v>
      </c>
      <c r="N47" s="89">
        <f t="shared" ref="N47" si="10">M47-H47</f>
        <v>2695.1399999999994</v>
      </c>
      <c r="O47" s="92">
        <f t="shared" ref="O47" si="11">N47/H47</f>
        <v>8.3075642685407791E-2</v>
      </c>
      <c r="P47" s="19"/>
      <c r="Q47" s="44"/>
      <c r="R47" s="44"/>
      <c r="S47" s="44"/>
      <c r="T47" s="44"/>
      <c r="U47" s="44"/>
      <c r="V47" s="44"/>
      <c r="W47" s="44"/>
    </row>
    <row r="48" spans="1:23" ht="15.75" customHeight="1" x14ac:dyDescent="0.2">
      <c r="A48" s="81"/>
      <c r="B48" s="82"/>
      <c r="C48" s="82" t="s">
        <v>28</v>
      </c>
      <c r="D48" s="87">
        <v>15120</v>
      </c>
      <c r="E48" s="89">
        <v>1299</v>
      </c>
      <c r="F48" s="89">
        <v>9603</v>
      </c>
      <c r="G48" s="90">
        <v>7470</v>
      </c>
      <c r="H48" s="91">
        <f t="shared" si="6"/>
        <v>33492</v>
      </c>
      <c r="I48" s="87">
        <v>15630</v>
      </c>
      <c r="J48" s="89">
        <v>1321.1399999999999</v>
      </c>
      <c r="K48" s="89">
        <v>9693</v>
      </c>
      <c r="L48" s="90">
        <v>6993</v>
      </c>
      <c r="M48" s="91">
        <f t="shared" si="7"/>
        <v>33637.14</v>
      </c>
      <c r="N48" s="89">
        <f t="shared" si="8"/>
        <v>145.13999999999942</v>
      </c>
      <c r="O48" s="92">
        <f t="shared" si="9"/>
        <v>4.3335721963453783E-3</v>
      </c>
      <c r="P48" s="19"/>
    </row>
    <row r="49" spans="1:23" ht="15.75" customHeight="1" x14ac:dyDescent="0.2">
      <c r="A49" s="81"/>
      <c r="B49" s="82"/>
      <c r="C49" s="82" t="s">
        <v>10</v>
      </c>
      <c r="D49" s="87">
        <v>13260</v>
      </c>
      <c r="E49" s="89">
        <v>1299</v>
      </c>
      <c r="F49" s="89">
        <v>9603</v>
      </c>
      <c r="G49" s="90">
        <v>7470</v>
      </c>
      <c r="H49" s="91">
        <f t="shared" si="6"/>
        <v>31632</v>
      </c>
      <c r="I49" s="87">
        <v>13650</v>
      </c>
      <c r="J49" s="89">
        <v>1321.1399999999999</v>
      </c>
      <c r="K49" s="89">
        <v>9693</v>
      </c>
      <c r="L49" s="90">
        <v>6993</v>
      </c>
      <c r="M49" s="91">
        <f t="shared" si="7"/>
        <v>31657.14</v>
      </c>
      <c r="N49" s="89">
        <f t="shared" si="8"/>
        <v>25.139999999999418</v>
      </c>
      <c r="O49" s="92">
        <f t="shared" si="9"/>
        <v>7.9476479514413944E-4</v>
      </c>
      <c r="P49" s="19"/>
    </row>
    <row r="50" spans="1:23" ht="15.75" customHeight="1" x14ac:dyDescent="0.2">
      <c r="A50" s="81"/>
      <c r="B50" s="82"/>
      <c r="C50" s="82" t="s">
        <v>7</v>
      </c>
      <c r="D50" s="87">
        <v>10680</v>
      </c>
      <c r="E50" s="89">
        <v>1299</v>
      </c>
      <c r="F50" s="89">
        <v>9603</v>
      </c>
      <c r="G50" s="90">
        <v>7470</v>
      </c>
      <c r="H50" s="91">
        <f t="shared" si="6"/>
        <v>29052</v>
      </c>
      <c r="I50" s="87">
        <v>11190</v>
      </c>
      <c r="J50" s="89">
        <v>1321.1399999999999</v>
      </c>
      <c r="K50" s="89">
        <v>9693</v>
      </c>
      <c r="L50" s="90">
        <v>6993</v>
      </c>
      <c r="M50" s="91">
        <f t="shared" si="7"/>
        <v>29197.14</v>
      </c>
      <c r="N50" s="89">
        <f t="shared" si="8"/>
        <v>145.13999999999942</v>
      </c>
      <c r="O50" s="92">
        <f t="shared" si="9"/>
        <v>4.9958694754233587E-3</v>
      </c>
      <c r="P50" s="19"/>
      <c r="Q50" s="18"/>
      <c r="R50" s="18"/>
    </row>
    <row r="51" spans="1:23" s="45" customFormat="1" ht="15.75" customHeight="1" x14ac:dyDescent="0.2">
      <c r="A51" s="81"/>
      <c r="B51" s="82"/>
      <c r="C51" s="103" t="s">
        <v>49</v>
      </c>
      <c r="D51" s="87">
        <v>23310</v>
      </c>
      <c r="E51" s="89">
        <v>1299</v>
      </c>
      <c r="F51" s="89">
        <v>9603</v>
      </c>
      <c r="G51" s="90">
        <v>7470</v>
      </c>
      <c r="H51" s="91">
        <f t="shared" si="6"/>
        <v>41682</v>
      </c>
      <c r="I51" s="87">
        <v>24000</v>
      </c>
      <c r="J51" s="89">
        <v>1321.1399999999999</v>
      </c>
      <c r="K51" s="89">
        <v>9693</v>
      </c>
      <c r="L51" s="90">
        <v>6993</v>
      </c>
      <c r="M51" s="91">
        <f t="shared" si="7"/>
        <v>42007.14</v>
      </c>
      <c r="N51" s="89">
        <f t="shared" si="8"/>
        <v>325.13999999999942</v>
      </c>
      <c r="O51" s="92">
        <f t="shared" si="9"/>
        <v>7.8004894198934653E-3</v>
      </c>
      <c r="P51" s="19"/>
      <c r="Q51" s="18"/>
      <c r="R51" s="18"/>
      <c r="S51" s="44"/>
      <c r="T51" s="44"/>
      <c r="U51" s="44"/>
      <c r="V51" s="44"/>
      <c r="W51" s="44"/>
    </row>
    <row r="52" spans="1:23" ht="15.75" customHeight="1" thickBot="1" x14ac:dyDescent="0.25">
      <c r="A52" s="119"/>
      <c r="B52" s="120"/>
      <c r="C52" s="120" t="s">
        <v>25</v>
      </c>
      <c r="D52" s="121">
        <v>15180</v>
      </c>
      <c r="E52" s="122">
        <v>1299</v>
      </c>
      <c r="F52" s="122">
        <v>9603</v>
      </c>
      <c r="G52" s="123">
        <v>7470</v>
      </c>
      <c r="H52" s="124">
        <f t="shared" si="6"/>
        <v>33552</v>
      </c>
      <c r="I52" s="121">
        <v>17130</v>
      </c>
      <c r="J52" s="122">
        <v>1321.1399999999999</v>
      </c>
      <c r="K52" s="122">
        <v>9693</v>
      </c>
      <c r="L52" s="123">
        <v>6993</v>
      </c>
      <c r="M52" s="124">
        <f t="shared" si="7"/>
        <v>35137.14</v>
      </c>
      <c r="N52" s="122">
        <f t="shared" si="8"/>
        <v>1585.1399999999994</v>
      </c>
      <c r="O52" s="125">
        <f t="shared" si="9"/>
        <v>4.7244277539341899E-2</v>
      </c>
      <c r="P52" s="19"/>
    </row>
    <row r="53" spans="1:23" ht="18" thickBot="1" x14ac:dyDescent="0.3">
      <c r="A53" s="126" t="s">
        <v>95</v>
      </c>
      <c r="B53" s="127"/>
      <c r="C53" s="128"/>
      <c r="D53" s="129"/>
      <c r="E53" s="130"/>
      <c r="F53" s="130"/>
      <c r="G53" s="130"/>
      <c r="H53" s="131"/>
      <c r="I53" s="129"/>
      <c r="J53" s="130"/>
      <c r="K53" s="130"/>
      <c r="L53" s="130"/>
      <c r="M53" s="131"/>
      <c r="N53" s="130"/>
      <c r="O53" s="132"/>
      <c r="P53" s="19"/>
    </row>
    <row r="54" spans="1:23" s="13" customFormat="1" ht="15.75" customHeight="1" x14ac:dyDescent="0.2">
      <c r="A54" s="133"/>
      <c r="B54" s="134" t="s">
        <v>2</v>
      </c>
      <c r="C54" s="134"/>
      <c r="D54" s="133"/>
      <c r="E54" s="134"/>
      <c r="F54" s="134"/>
      <c r="G54" s="135"/>
      <c r="H54" s="136"/>
      <c r="I54" s="133"/>
      <c r="J54" s="134"/>
      <c r="K54" s="134"/>
      <c r="L54" s="135"/>
      <c r="M54" s="136"/>
      <c r="N54" s="134"/>
      <c r="O54" s="137"/>
      <c r="P54" s="20"/>
      <c r="Q54" s="12"/>
      <c r="R54" s="12"/>
      <c r="S54" s="12"/>
      <c r="T54" s="12"/>
      <c r="U54" s="12"/>
      <c r="V54" s="12"/>
      <c r="W54" s="12"/>
    </row>
    <row r="55" spans="1:23" s="13" customFormat="1" ht="15.75" customHeight="1" x14ac:dyDescent="0.2">
      <c r="A55" s="138"/>
      <c r="B55" s="103"/>
      <c r="C55" s="139" t="s">
        <v>13</v>
      </c>
      <c r="D55" s="89">
        <v>11850</v>
      </c>
      <c r="E55" s="89">
        <v>276.7</v>
      </c>
      <c r="F55" s="89">
        <v>9603</v>
      </c>
      <c r="G55" s="89">
        <v>7470</v>
      </c>
      <c r="H55" s="91">
        <f>D55+E55+F55+G55</f>
        <v>29199.7</v>
      </c>
      <c r="I55" s="89">
        <v>12300</v>
      </c>
      <c r="J55" s="89">
        <v>255</v>
      </c>
      <c r="K55" s="89">
        <v>9693</v>
      </c>
      <c r="L55" s="89">
        <v>6993</v>
      </c>
      <c r="M55" s="91">
        <f>I55+J55+K55+L55</f>
        <v>29241</v>
      </c>
      <c r="N55" s="89">
        <f>M55-H55</f>
        <v>41.299999999999272</v>
      </c>
      <c r="O55" s="92">
        <f>N55/H55</f>
        <v>1.4143980931310689E-3</v>
      </c>
      <c r="P55" s="20"/>
      <c r="Q55" s="12"/>
      <c r="R55" s="12"/>
      <c r="S55" s="12"/>
      <c r="T55" s="12"/>
      <c r="U55" s="12"/>
      <c r="V55" s="12"/>
      <c r="W55" s="12"/>
    </row>
    <row r="56" spans="1:23" s="13" customFormat="1" ht="15.75" customHeight="1" x14ac:dyDescent="0.2">
      <c r="A56" s="140"/>
      <c r="B56" s="96"/>
      <c r="C56" s="141" t="s">
        <v>42</v>
      </c>
      <c r="D56" s="99">
        <v>11400</v>
      </c>
      <c r="E56" s="99">
        <v>276.7</v>
      </c>
      <c r="F56" s="99">
        <v>9603</v>
      </c>
      <c r="G56" s="99">
        <v>7470</v>
      </c>
      <c r="H56" s="101">
        <f>D56+E56+F56+G56</f>
        <v>28749.7</v>
      </c>
      <c r="I56" s="99">
        <v>11850</v>
      </c>
      <c r="J56" s="99">
        <v>255</v>
      </c>
      <c r="K56" s="99">
        <v>9693</v>
      </c>
      <c r="L56" s="99">
        <v>6993</v>
      </c>
      <c r="M56" s="101">
        <f>I56+J56+K56+L56</f>
        <v>28791</v>
      </c>
      <c r="N56" s="99">
        <f>M56-H56</f>
        <v>41.299999999999272</v>
      </c>
      <c r="O56" s="102">
        <f>N56/H56</f>
        <v>1.4365367290788869E-3</v>
      </c>
      <c r="P56" s="20"/>
      <c r="Q56" s="12"/>
      <c r="R56" s="12"/>
      <c r="S56" s="12"/>
      <c r="T56" s="12"/>
      <c r="U56" s="12"/>
      <c r="V56" s="12"/>
      <c r="W56" s="12"/>
    </row>
    <row r="57" spans="1:23" s="13" customFormat="1" ht="15.75" customHeight="1" x14ac:dyDescent="0.2">
      <c r="A57" s="138"/>
      <c r="B57" s="103" t="s">
        <v>5</v>
      </c>
      <c r="C57" s="103"/>
      <c r="D57" s="87"/>
      <c r="E57" s="89"/>
      <c r="F57" s="89"/>
      <c r="G57" s="89"/>
      <c r="H57" s="91"/>
      <c r="I57" s="87"/>
      <c r="J57" s="89"/>
      <c r="K57" s="89"/>
      <c r="L57" s="89"/>
      <c r="M57" s="91"/>
      <c r="N57" s="89"/>
      <c r="O57" s="92"/>
      <c r="P57" s="20"/>
      <c r="Q57" s="12"/>
      <c r="R57" s="12"/>
      <c r="S57" s="12"/>
      <c r="T57" s="12"/>
      <c r="U57" s="12"/>
      <c r="V57" s="12"/>
      <c r="W57" s="12"/>
    </row>
    <row r="58" spans="1:23" s="13" customFormat="1" ht="15.75" customHeight="1" x14ac:dyDescent="0.2">
      <c r="A58" s="138"/>
      <c r="B58" s="103"/>
      <c r="C58" s="82" t="s">
        <v>43</v>
      </c>
      <c r="D58" s="87">
        <v>10710</v>
      </c>
      <c r="E58" s="89">
        <v>276.7</v>
      </c>
      <c r="F58" s="89">
        <v>9603</v>
      </c>
      <c r="G58" s="89">
        <v>7470</v>
      </c>
      <c r="H58" s="91">
        <f t="shared" ref="H58:H72" si="12">D58+E58+F58+G58</f>
        <v>28059.7</v>
      </c>
      <c r="I58" s="87">
        <v>10710</v>
      </c>
      <c r="J58" s="89">
        <v>255</v>
      </c>
      <c r="K58" s="89">
        <v>9693</v>
      </c>
      <c r="L58" s="89">
        <v>6993</v>
      </c>
      <c r="M58" s="91">
        <f t="shared" ref="M58:M72" si="13">I58+J58+K58+L58</f>
        <v>27651</v>
      </c>
      <c r="N58" s="89">
        <f t="shared" ref="N58:N72" si="14">M58-H58</f>
        <v>-408.70000000000073</v>
      </c>
      <c r="O58" s="92">
        <f t="shared" ref="O58:O72" si="15">N58/H58</f>
        <v>-1.4565373115179447E-2</v>
      </c>
      <c r="P58" s="20"/>
      <c r="Q58" s="12"/>
      <c r="R58" s="12"/>
      <c r="S58" s="12"/>
      <c r="T58" s="12"/>
      <c r="U58" s="12"/>
      <c r="V58" s="12"/>
      <c r="W58" s="12"/>
    </row>
    <row r="59" spans="1:23" s="13" customFormat="1" ht="15.75" customHeight="1" x14ac:dyDescent="0.2">
      <c r="A59" s="138"/>
      <c r="B59" s="103"/>
      <c r="C59" s="103" t="s">
        <v>68</v>
      </c>
      <c r="D59" s="87">
        <v>12000</v>
      </c>
      <c r="E59" s="89">
        <v>276.7</v>
      </c>
      <c r="F59" s="89">
        <v>9603</v>
      </c>
      <c r="G59" s="89">
        <v>7470</v>
      </c>
      <c r="H59" s="91">
        <f t="shared" si="12"/>
        <v>29349.7</v>
      </c>
      <c r="I59" s="87">
        <v>12960</v>
      </c>
      <c r="J59" s="89">
        <v>255</v>
      </c>
      <c r="K59" s="89">
        <v>9693</v>
      </c>
      <c r="L59" s="89">
        <v>6993</v>
      </c>
      <c r="M59" s="91">
        <f t="shared" si="13"/>
        <v>29901</v>
      </c>
      <c r="N59" s="89">
        <f t="shared" si="14"/>
        <v>551.29999999999927</v>
      </c>
      <c r="O59" s="92">
        <f t="shared" si="15"/>
        <v>1.8783837654217907E-2</v>
      </c>
      <c r="P59" s="20"/>
      <c r="Q59" s="12"/>
      <c r="R59" s="12"/>
      <c r="S59" s="12"/>
      <c r="T59" s="12"/>
      <c r="U59" s="12"/>
      <c r="V59" s="12"/>
      <c r="W59" s="12"/>
    </row>
    <row r="60" spans="1:23" s="43" customFormat="1" ht="15.75" customHeight="1" x14ac:dyDescent="0.2">
      <c r="A60" s="138"/>
      <c r="B60" s="103"/>
      <c r="C60" s="103" t="s">
        <v>69</v>
      </c>
      <c r="D60" s="87">
        <v>9840</v>
      </c>
      <c r="E60" s="89">
        <v>276.7</v>
      </c>
      <c r="F60" s="89">
        <v>9603</v>
      </c>
      <c r="G60" s="89">
        <v>7470</v>
      </c>
      <c r="H60" s="91">
        <f t="shared" si="12"/>
        <v>27189.7</v>
      </c>
      <c r="I60" s="87">
        <v>12120</v>
      </c>
      <c r="J60" s="89">
        <v>255</v>
      </c>
      <c r="K60" s="89">
        <v>9693</v>
      </c>
      <c r="L60" s="89">
        <v>6993</v>
      </c>
      <c r="M60" s="91">
        <f t="shared" si="13"/>
        <v>29061</v>
      </c>
      <c r="N60" s="89">
        <f t="shared" ref="N60:N61" si="16">M60-H60</f>
        <v>1871.2999999999993</v>
      </c>
      <c r="O60" s="92">
        <f t="shared" ref="O60:O61" si="17">N60/H60</f>
        <v>6.8823856092564431E-2</v>
      </c>
      <c r="P60" s="32"/>
      <c r="Q60" s="42"/>
      <c r="R60" s="42"/>
      <c r="S60" s="42"/>
      <c r="T60" s="42"/>
      <c r="U60" s="42"/>
      <c r="V60" s="42"/>
      <c r="W60" s="42"/>
    </row>
    <row r="61" spans="1:23" s="43" customFormat="1" ht="15.75" customHeight="1" x14ac:dyDescent="0.2">
      <c r="A61" s="138"/>
      <c r="B61" s="103"/>
      <c r="C61" s="103" t="s">
        <v>70</v>
      </c>
      <c r="D61" s="87">
        <v>13650</v>
      </c>
      <c r="E61" s="142">
        <v>277</v>
      </c>
      <c r="F61" s="89">
        <v>9603</v>
      </c>
      <c r="G61" s="89">
        <v>7470</v>
      </c>
      <c r="H61" s="91">
        <f t="shared" si="12"/>
        <v>31000</v>
      </c>
      <c r="I61" s="87">
        <v>14340</v>
      </c>
      <c r="J61" s="142">
        <v>255</v>
      </c>
      <c r="K61" s="89">
        <v>9693</v>
      </c>
      <c r="L61" s="89">
        <v>6993</v>
      </c>
      <c r="M61" s="91">
        <f t="shared" si="13"/>
        <v>31281</v>
      </c>
      <c r="N61" s="89">
        <f t="shared" si="16"/>
        <v>281</v>
      </c>
      <c r="O61" s="92">
        <f t="shared" si="17"/>
        <v>9.0645161290322587E-3</v>
      </c>
      <c r="P61" s="32"/>
      <c r="Q61" s="42"/>
      <c r="R61" s="42"/>
      <c r="S61" s="42"/>
      <c r="T61" s="42"/>
      <c r="U61" s="42"/>
      <c r="V61" s="42"/>
      <c r="W61" s="42"/>
    </row>
    <row r="62" spans="1:23" s="13" customFormat="1" ht="15.75" customHeight="1" x14ac:dyDescent="0.2">
      <c r="A62" s="138"/>
      <c r="B62" s="103"/>
      <c r="C62" s="82" t="s">
        <v>35</v>
      </c>
      <c r="D62" s="87">
        <v>21990</v>
      </c>
      <c r="E62" s="89">
        <v>276.7</v>
      </c>
      <c r="F62" s="89">
        <v>9603</v>
      </c>
      <c r="G62" s="89">
        <v>7470</v>
      </c>
      <c r="H62" s="91">
        <f t="shared" si="12"/>
        <v>39339.699999999997</v>
      </c>
      <c r="I62" s="87">
        <v>22650</v>
      </c>
      <c r="J62" s="89">
        <v>255</v>
      </c>
      <c r="K62" s="89">
        <v>9693</v>
      </c>
      <c r="L62" s="89">
        <v>6993</v>
      </c>
      <c r="M62" s="91">
        <f t="shared" si="13"/>
        <v>39591</v>
      </c>
      <c r="N62" s="89">
        <f t="shared" si="14"/>
        <v>251.30000000000291</v>
      </c>
      <c r="O62" s="92">
        <f t="shared" si="15"/>
        <v>6.3879490692608978E-3</v>
      </c>
      <c r="P62" s="20"/>
      <c r="Q62" s="12"/>
      <c r="R62" s="12"/>
      <c r="S62" s="12"/>
      <c r="T62" s="12"/>
      <c r="U62" s="12"/>
      <c r="V62" s="12"/>
      <c r="W62" s="12"/>
    </row>
    <row r="63" spans="1:23" s="13" customFormat="1" ht="15.75" customHeight="1" x14ac:dyDescent="0.2">
      <c r="A63" s="138"/>
      <c r="B63" s="103"/>
      <c r="C63" s="82" t="s">
        <v>36</v>
      </c>
      <c r="D63" s="87">
        <v>13740</v>
      </c>
      <c r="E63" s="89">
        <v>276.7</v>
      </c>
      <c r="F63" s="89">
        <v>9603</v>
      </c>
      <c r="G63" s="89">
        <v>7470</v>
      </c>
      <c r="H63" s="91">
        <f t="shared" si="12"/>
        <v>31089.7</v>
      </c>
      <c r="I63" s="87">
        <v>14160</v>
      </c>
      <c r="J63" s="89">
        <v>255</v>
      </c>
      <c r="K63" s="89">
        <v>9693</v>
      </c>
      <c r="L63" s="89">
        <v>6993</v>
      </c>
      <c r="M63" s="91">
        <f t="shared" si="13"/>
        <v>31101</v>
      </c>
      <c r="N63" s="89">
        <f t="shared" si="14"/>
        <v>11.299999999999272</v>
      </c>
      <c r="O63" s="92">
        <f t="shared" si="15"/>
        <v>3.6346442712535893E-4</v>
      </c>
      <c r="P63" s="20"/>
      <c r="Q63" s="12"/>
      <c r="R63" s="12"/>
      <c r="S63" s="12"/>
      <c r="T63" s="12"/>
      <c r="U63" s="12"/>
      <c r="V63" s="12"/>
      <c r="W63" s="12"/>
    </row>
    <row r="64" spans="1:23" s="13" customFormat="1" ht="15.75" customHeight="1" x14ac:dyDescent="0.2">
      <c r="A64" s="138"/>
      <c r="B64" s="103"/>
      <c r="C64" s="103" t="s">
        <v>44</v>
      </c>
      <c r="D64" s="87">
        <v>13740</v>
      </c>
      <c r="E64" s="89">
        <v>276.7</v>
      </c>
      <c r="F64" s="89">
        <v>9603</v>
      </c>
      <c r="G64" s="89">
        <v>7470</v>
      </c>
      <c r="H64" s="91">
        <f t="shared" si="12"/>
        <v>31089.7</v>
      </c>
      <c r="I64" s="87">
        <v>14160</v>
      </c>
      <c r="J64" s="89">
        <v>255</v>
      </c>
      <c r="K64" s="89">
        <v>9693</v>
      </c>
      <c r="L64" s="89">
        <v>6993</v>
      </c>
      <c r="M64" s="91">
        <f t="shared" si="13"/>
        <v>31101</v>
      </c>
      <c r="N64" s="89">
        <f t="shared" si="14"/>
        <v>11.299999999999272</v>
      </c>
      <c r="O64" s="92">
        <f t="shared" si="15"/>
        <v>3.6346442712535893E-4</v>
      </c>
      <c r="P64" s="20"/>
      <c r="Q64" s="12"/>
      <c r="R64" s="12"/>
      <c r="S64" s="12"/>
      <c r="T64" s="12"/>
      <c r="U64" s="12"/>
      <c r="V64" s="12"/>
      <c r="W64" s="12"/>
    </row>
    <row r="65" spans="1:23" s="13" customFormat="1" ht="15.75" customHeight="1" x14ac:dyDescent="0.2">
      <c r="A65" s="138"/>
      <c r="B65" s="103"/>
      <c r="C65" s="103" t="s">
        <v>45</v>
      </c>
      <c r="D65" s="87">
        <v>15000</v>
      </c>
      <c r="E65" s="89">
        <v>276.7</v>
      </c>
      <c r="F65" s="89">
        <v>9603</v>
      </c>
      <c r="G65" s="89">
        <v>7470</v>
      </c>
      <c r="H65" s="91">
        <f t="shared" si="12"/>
        <v>32349.7</v>
      </c>
      <c r="I65" s="87">
        <v>15450</v>
      </c>
      <c r="J65" s="89">
        <v>255</v>
      </c>
      <c r="K65" s="89">
        <v>9693</v>
      </c>
      <c r="L65" s="89">
        <v>6993</v>
      </c>
      <c r="M65" s="91">
        <f t="shared" si="13"/>
        <v>32391</v>
      </c>
      <c r="N65" s="89">
        <f t="shared" si="14"/>
        <v>41.299999999999272</v>
      </c>
      <c r="O65" s="92">
        <f t="shared" si="15"/>
        <v>1.2766733540032604E-3</v>
      </c>
      <c r="P65" s="20"/>
      <c r="Q65" s="12"/>
      <c r="R65" s="12"/>
      <c r="S65" s="12"/>
      <c r="T65" s="12"/>
      <c r="U65" s="12"/>
      <c r="V65" s="12"/>
      <c r="W65" s="12"/>
    </row>
    <row r="66" spans="1:23" s="13" customFormat="1" ht="15.75" customHeight="1" x14ac:dyDescent="0.2">
      <c r="A66" s="138"/>
      <c r="B66" s="103"/>
      <c r="C66" s="82" t="s">
        <v>23</v>
      </c>
      <c r="D66" s="87">
        <v>17550</v>
      </c>
      <c r="E66" s="89">
        <v>276.7</v>
      </c>
      <c r="F66" s="89">
        <v>9603</v>
      </c>
      <c r="G66" s="89">
        <v>7470</v>
      </c>
      <c r="H66" s="91">
        <f t="shared" si="12"/>
        <v>34899.699999999997</v>
      </c>
      <c r="I66" s="87">
        <v>18270</v>
      </c>
      <c r="J66" s="89">
        <v>255</v>
      </c>
      <c r="K66" s="89">
        <v>9693</v>
      </c>
      <c r="L66" s="89">
        <v>6993</v>
      </c>
      <c r="M66" s="91">
        <f t="shared" si="13"/>
        <v>35211</v>
      </c>
      <c r="N66" s="89">
        <f t="shared" si="14"/>
        <v>311.30000000000291</v>
      </c>
      <c r="O66" s="92">
        <f t="shared" si="15"/>
        <v>8.9198474485454871E-3</v>
      </c>
      <c r="P66" s="20"/>
      <c r="Q66" s="12"/>
      <c r="R66" s="12"/>
      <c r="S66" s="12"/>
      <c r="T66" s="12"/>
      <c r="U66" s="12"/>
      <c r="V66" s="12"/>
      <c r="W66" s="12"/>
    </row>
    <row r="67" spans="1:23" s="13" customFormat="1" ht="15.75" customHeight="1" x14ac:dyDescent="0.2">
      <c r="A67" s="138"/>
      <c r="B67" s="103"/>
      <c r="C67" s="82" t="s">
        <v>46</v>
      </c>
      <c r="D67" s="87">
        <v>20430</v>
      </c>
      <c r="E67" s="89">
        <v>276.7</v>
      </c>
      <c r="F67" s="89">
        <v>9603</v>
      </c>
      <c r="G67" s="89">
        <v>7470</v>
      </c>
      <c r="H67" s="91">
        <f t="shared" si="12"/>
        <v>37779.699999999997</v>
      </c>
      <c r="I67" s="87">
        <v>21240</v>
      </c>
      <c r="J67" s="89">
        <v>255</v>
      </c>
      <c r="K67" s="89">
        <v>9693</v>
      </c>
      <c r="L67" s="89">
        <v>6993</v>
      </c>
      <c r="M67" s="91">
        <f t="shared" si="13"/>
        <v>38181</v>
      </c>
      <c r="N67" s="89">
        <f t="shared" si="14"/>
        <v>401.30000000000291</v>
      </c>
      <c r="O67" s="92">
        <f t="shared" si="15"/>
        <v>1.0622106581047572E-2</v>
      </c>
      <c r="P67" s="20"/>
      <c r="Q67" s="12"/>
      <c r="R67" s="12"/>
      <c r="S67" s="12"/>
      <c r="T67" s="12"/>
      <c r="U67" s="12"/>
      <c r="V67" s="12"/>
      <c r="W67" s="12"/>
    </row>
    <row r="68" spans="1:23" s="43" customFormat="1" ht="15.75" customHeight="1" x14ac:dyDescent="0.2">
      <c r="A68" s="138"/>
      <c r="B68" s="103"/>
      <c r="C68" s="82" t="s">
        <v>112</v>
      </c>
      <c r="D68" s="217" t="s">
        <v>41</v>
      </c>
      <c r="E68" s="218" t="s">
        <v>41</v>
      </c>
      <c r="F68" s="218" t="s">
        <v>41</v>
      </c>
      <c r="G68" s="165" t="s">
        <v>41</v>
      </c>
      <c r="H68" s="240" t="s">
        <v>41</v>
      </c>
      <c r="I68" s="87">
        <v>19500</v>
      </c>
      <c r="J68" s="89">
        <v>255</v>
      </c>
      <c r="K68" s="89">
        <v>9693</v>
      </c>
      <c r="L68" s="89">
        <v>6993</v>
      </c>
      <c r="M68" s="91">
        <f t="shared" ref="M68" si="18">I68+J68+K68+L68</f>
        <v>36441</v>
      </c>
      <c r="N68" s="89"/>
      <c r="O68" s="92"/>
      <c r="P68" s="32"/>
      <c r="Q68" s="42"/>
      <c r="R68" s="42"/>
      <c r="S68" s="42"/>
      <c r="T68" s="42"/>
      <c r="U68" s="42"/>
      <c r="V68" s="42"/>
      <c r="W68" s="42"/>
    </row>
    <row r="69" spans="1:23" s="30" customFormat="1" ht="15.75" customHeight="1" x14ac:dyDescent="0.2">
      <c r="A69" s="138"/>
      <c r="B69" s="103"/>
      <c r="C69" s="82" t="s">
        <v>50</v>
      </c>
      <c r="D69" s="87">
        <v>18600</v>
      </c>
      <c r="E69" s="89">
        <v>276.7</v>
      </c>
      <c r="F69" s="89">
        <v>9603</v>
      </c>
      <c r="G69" s="89">
        <v>7470</v>
      </c>
      <c r="H69" s="91">
        <f t="shared" si="12"/>
        <v>35949.699999999997</v>
      </c>
      <c r="I69" s="87">
        <v>18600</v>
      </c>
      <c r="J69" s="89">
        <v>255</v>
      </c>
      <c r="K69" s="89">
        <v>9693</v>
      </c>
      <c r="L69" s="89">
        <v>6993</v>
      </c>
      <c r="M69" s="91">
        <f t="shared" si="13"/>
        <v>35541</v>
      </c>
      <c r="N69" s="89">
        <f t="shared" si="14"/>
        <v>-408.69999999999709</v>
      </c>
      <c r="O69" s="92">
        <f t="shared" si="15"/>
        <v>-1.136866232541571E-2</v>
      </c>
      <c r="P69" s="31"/>
      <c r="Q69" s="29"/>
      <c r="R69" s="29"/>
      <c r="S69" s="29"/>
      <c r="T69" s="29"/>
      <c r="U69" s="29"/>
      <c r="V69" s="29"/>
      <c r="W69" s="29"/>
    </row>
    <row r="70" spans="1:23" s="13" customFormat="1" ht="15.75" customHeight="1" x14ac:dyDescent="0.2">
      <c r="A70" s="138"/>
      <c r="B70" s="103"/>
      <c r="C70" s="103" t="s">
        <v>37</v>
      </c>
      <c r="D70" s="87">
        <v>17550</v>
      </c>
      <c r="E70" s="89">
        <v>276.7</v>
      </c>
      <c r="F70" s="89">
        <v>9603</v>
      </c>
      <c r="G70" s="89">
        <v>7470</v>
      </c>
      <c r="H70" s="91">
        <f t="shared" si="12"/>
        <v>34899.699999999997</v>
      </c>
      <c r="I70" s="87">
        <v>18300</v>
      </c>
      <c r="J70" s="89">
        <v>255</v>
      </c>
      <c r="K70" s="89">
        <v>9693</v>
      </c>
      <c r="L70" s="89">
        <v>6993</v>
      </c>
      <c r="M70" s="91">
        <f t="shared" si="13"/>
        <v>35241</v>
      </c>
      <c r="N70" s="89">
        <f t="shared" si="14"/>
        <v>341.30000000000291</v>
      </c>
      <c r="O70" s="92">
        <f t="shared" si="15"/>
        <v>9.7794536915790948E-3</v>
      </c>
      <c r="P70" s="20"/>
      <c r="Q70" s="12"/>
      <c r="R70" s="12"/>
      <c r="S70" s="12"/>
      <c r="T70" s="12"/>
      <c r="U70" s="12"/>
      <c r="V70" s="12"/>
      <c r="W70" s="12"/>
    </row>
    <row r="71" spans="1:23" s="13" customFormat="1" ht="15.75" customHeight="1" x14ac:dyDescent="0.2">
      <c r="A71" s="138"/>
      <c r="B71" s="103"/>
      <c r="C71" s="103" t="s">
        <v>38</v>
      </c>
      <c r="D71" s="87">
        <v>16500</v>
      </c>
      <c r="E71" s="89">
        <v>276.7</v>
      </c>
      <c r="F71" s="89">
        <v>9603</v>
      </c>
      <c r="G71" s="89">
        <v>7470</v>
      </c>
      <c r="H71" s="91">
        <f t="shared" si="12"/>
        <v>33849.699999999997</v>
      </c>
      <c r="I71" s="87">
        <v>17250</v>
      </c>
      <c r="J71" s="89">
        <v>255</v>
      </c>
      <c r="K71" s="89">
        <v>9693</v>
      </c>
      <c r="L71" s="89">
        <v>6993</v>
      </c>
      <c r="M71" s="91">
        <f t="shared" si="13"/>
        <v>34191</v>
      </c>
      <c r="N71" s="89">
        <f t="shared" si="14"/>
        <v>341.30000000000291</v>
      </c>
      <c r="O71" s="92">
        <f t="shared" si="15"/>
        <v>1.0082807233151341E-2</v>
      </c>
      <c r="P71" s="20"/>
      <c r="Q71" s="12"/>
      <c r="R71" s="12"/>
      <c r="S71" s="12"/>
      <c r="T71" s="12"/>
      <c r="U71" s="12"/>
      <c r="V71" s="12"/>
      <c r="W71" s="12"/>
    </row>
    <row r="72" spans="1:23" s="13" customFormat="1" ht="15.75" customHeight="1" x14ac:dyDescent="0.2">
      <c r="A72" s="138"/>
      <c r="B72" s="103"/>
      <c r="C72" s="103" t="s">
        <v>96</v>
      </c>
      <c r="D72" s="143">
        <v>2704</v>
      </c>
      <c r="E72" s="144">
        <v>276.7</v>
      </c>
      <c r="F72" s="99">
        <v>9603</v>
      </c>
      <c r="G72" s="99">
        <v>7470</v>
      </c>
      <c r="H72" s="101">
        <f t="shared" si="12"/>
        <v>20053.7</v>
      </c>
      <c r="I72" s="143">
        <v>2736</v>
      </c>
      <c r="J72" s="144">
        <v>255</v>
      </c>
      <c r="K72" s="99">
        <v>9693</v>
      </c>
      <c r="L72" s="99">
        <v>6993</v>
      </c>
      <c r="M72" s="101">
        <f t="shared" si="13"/>
        <v>19677</v>
      </c>
      <c r="N72" s="99">
        <f t="shared" si="14"/>
        <v>-376.70000000000073</v>
      </c>
      <c r="O72" s="102">
        <f t="shared" si="15"/>
        <v>-1.8784563447144454E-2</v>
      </c>
      <c r="P72" s="20"/>
      <c r="Q72" s="12"/>
      <c r="R72" s="12"/>
      <c r="S72" s="12"/>
      <c r="T72" s="12"/>
      <c r="U72" s="12"/>
      <c r="V72" s="12"/>
      <c r="W72" s="12"/>
    </row>
    <row r="73" spans="1:23" s="13" customFormat="1" ht="15.75" customHeight="1" x14ac:dyDescent="0.2">
      <c r="A73" s="145"/>
      <c r="B73" s="146" t="s">
        <v>11</v>
      </c>
      <c r="C73" s="146"/>
      <c r="D73" s="87"/>
      <c r="E73" s="89"/>
      <c r="F73" s="89"/>
      <c r="G73" s="89"/>
      <c r="H73" s="91"/>
      <c r="I73" s="87"/>
      <c r="J73" s="89"/>
      <c r="K73" s="89"/>
      <c r="L73" s="89"/>
      <c r="M73" s="91"/>
      <c r="N73" s="89"/>
      <c r="O73" s="92"/>
      <c r="P73" s="20"/>
      <c r="Q73" s="12"/>
      <c r="R73" s="12"/>
      <c r="S73" s="12"/>
      <c r="T73" s="12"/>
      <c r="U73" s="12"/>
      <c r="V73" s="12"/>
      <c r="W73" s="12"/>
    </row>
    <row r="74" spans="1:23" s="13" customFormat="1" ht="15.75" customHeight="1" x14ac:dyDescent="0.2">
      <c r="A74" s="138"/>
      <c r="B74" s="103"/>
      <c r="C74" s="103" t="s">
        <v>31</v>
      </c>
      <c r="D74" s="87">
        <v>35678</v>
      </c>
      <c r="E74" s="115">
        <v>277</v>
      </c>
      <c r="F74" s="89">
        <v>9603</v>
      </c>
      <c r="G74" s="89">
        <v>7470</v>
      </c>
      <c r="H74" s="91">
        <f>D74+E74+F74+G74</f>
        <v>53028</v>
      </c>
      <c r="I74" s="87">
        <v>36748</v>
      </c>
      <c r="J74" s="89">
        <v>255</v>
      </c>
      <c r="K74" s="89">
        <v>9693</v>
      </c>
      <c r="L74" s="89">
        <v>6993</v>
      </c>
      <c r="M74" s="91">
        <f>I74+J74+K74+L74</f>
        <v>53689</v>
      </c>
      <c r="N74" s="89">
        <f>M74-H74</f>
        <v>661</v>
      </c>
      <c r="O74" s="92">
        <f>N74/H74</f>
        <v>1.2465112770611752E-2</v>
      </c>
      <c r="P74" s="20"/>
      <c r="Q74" s="12"/>
      <c r="R74" s="12"/>
      <c r="S74" s="12"/>
      <c r="T74" s="12"/>
      <c r="U74" s="12"/>
      <c r="V74" s="12"/>
      <c r="W74" s="12"/>
    </row>
    <row r="75" spans="1:23" s="13" customFormat="1" ht="15.75" customHeight="1" x14ac:dyDescent="0.2">
      <c r="A75" s="138"/>
      <c r="B75" s="103"/>
      <c r="C75" s="103" t="s">
        <v>32</v>
      </c>
      <c r="D75" s="87">
        <v>33330</v>
      </c>
      <c r="E75" s="115">
        <v>277</v>
      </c>
      <c r="F75" s="89">
        <v>9603</v>
      </c>
      <c r="G75" s="89">
        <v>7470</v>
      </c>
      <c r="H75" s="91">
        <f>D75+E75+F75+G75</f>
        <v>50680</v>
      </c>
      <c r="I75" s="87">
        <v>34580</v>
      </c>
      <c r="J75" s="89">
        <v>255</v>
      </c>
      <c r="K75" s="89">
        <v>9693</v>
      </c>
      <c r="L75" s="89">
        <v>6993</v>
      </c>
      <c r="M75" s="91">
        <f>I75+J75+K75+L75</f>
        <v>51521</v>
      </c>
      <c r="N75" s="89">
        <f>M75-H75</f>
        <v>841</v>
      </c>
      <c r="O75" s="92">
        <f>N75/H75</f>
        <v>1.6594317284925018E-2</v>
      </c>
      <c r="P75" s="20"/>
      <c r="Q75" s="12"/>
      <c r="R75" s="12"/>
      <c r="S75" s="12"/>
      <c r="T75" s="12"/>
      <c r="U75" s="12"/>
      <c r="V75" s="12"/>
      <c r="W75" s="12"/>
    </row>
    <row r="76" spans="1:23" s="13" customFormat="1" ht="15.75" customHeight="1" x14ac:dyDescent="0.2">
      <c r="A76" s="138"/>
      <c r="B76" s="103"/>
      <c r="C76" s="103" t="s">
        <v>33</v>
      </c>
      <c r="D76" s="87">
        <v>14430</v>
      </c>
      <c r="E76" s="115">
        <v>276.7</v>
      </c>
      <c r="F76" s="89">
        <v>9603</v>
      </c>
      <c r="G76" s="89">
        <v>7470</v>
      </c>
      <c r="H76" s="91">
        <f>D76+E76+F76+G76</f>
        <v>31779.7</v>
      </c>
      <c r="I76" s="87">
        <v>14580</v>
      </c>
      <c r="J76" s="89">
        <v>255</v>
      </c>
      <c r="K76" s="89">
        <v>9693</v>
      </c>
      <c r="L76" s="89">
        <v>6993</v>
      </c>
      <c r="M76" s="91">
        <f>I76+J76+K76+L76</f>
        <v>31521</v>
      </c>
      <c r="N76" s="89">
        <f>M76-H76</f>
        <v>-258.70000000000073</v>
      </c>
      <c r="O76" s="92">
        <f>N76/H76</f>
        <v>-8.1404166810888946E-3</v>
      </c>
      <c r="P76" s="20"/>
      <c r="Q76" s="12"/>
      <c r="R76" s="12"/>
      <c r="S76" s="12"/>
      <c r="T76" s="12"/>
      <c r="U76" s="12"/>
      <c r="V76" s="12"/>
      <c r="W76" s="12"/>
    </row>
    <row r="77" spans="1:23" s="13" customFormat="1" ht="15.75" customHeight="1" x14ac:dyDescent="0.2">
      <c r="A77" s="138"/>
      <c r="B77" s="103"/>
      <c r="C77" s="103" t="s">
        <v>29</v>
      </c>
      <c r="D77" s="87">
        <v>17550</v>
      </c>
      <c r="E77" s="115">
        <v>276.7</v>
      </c>
      <c r="F77" s="89">
        <v>9603</v>
      </c>
      <c r="G77" s="89">
        <v>7470</v>
      </c>
      <c r="H77" s="91">
        <f>D77+E77+F77+G77</f>
        <v>34899.699999999997</v>
      </c>
      <c r="I77" s="87">
        <v>18300</v>
      </c>
      <c r="J77" s="115">
        <v>255</v>
      </c>
      <c r="K77" s="89">
        <v>9693</v>
      </c>
      <c r="L77" s="89">
        <v>6993</v>
      </c>
      <c r="M77" s="91">
        <f>I77+J77+K77+L77</f>
        <v>35241</v>
      </c>
      <c r="N77" s="89">
        <f>M77-H77</f>
        <v>341.30000000000291</v>
      </c>
      <c r="O77" s="92">
        <f>N77/H77</f>
        <v>9.7794536915790948E-3</v>
      </c>
      <c r="P77" s="20"/>
      <c r="Q77" s="12"/>
      <c r="R77" s="12"/>
      <c r="S77" s="12"/>
      <c r="T77" s="12"/>
      <c r="U77" s="12"/>
      <c r="V77" s="12"/>
      <c r="W77" s="12"/>
    </row>
    <row r="78" spans="1:23" s="13" customFormat="1" ht="15.75" customHeight="1" thickBot="1" x14ac:dyDescent="0.25">
      <c r="A78" s="147"/>
      <c r="B78" s="148"/>
      <c r="C78" s="148" t="s">
        <v>34</v>
      </c>
      <c r="D78" s="121">
        <v>26623</v>
      </c>
      <c r="E78" s="122">
        <v>276.7</v>
      </c>
      <c r="F78" s="122">
        <v>9603</v>
      </c>
      <c r="G78" s="122">
        <v>7470</v>
      </c>
      <c r="H78" s="124">
        <f>D78+E78+F78+G78</f>
        <v>43972.7</v>
      </c>
      <c r="I78" s="121">
        <v>27688</v>
      </c>
      <c r="J78" s="122">
        <v>255</v>
      </c>
      <c r="K78" s="122">
        <v>9693</v>
      </c>
      <c r="L78" s="122">
        <v>6993</v>
      </c>
      <c r="M78" s="124">
        <f>I78+J78+K78+L78</f>
        <v>44629</v>
      </c>
      <c r="N78" s="122">
        <f>M78-H78</f>
        <v>656.30000000000291</v>
      </c>
      <c r="O78" s="125">
        <f>N78/H78</f>
        <v>1.49251694801548E-2</v>
      </c>
      <c r="P78" s="20"/>
      <c r="Q78" s="12"/>
      <c r="R78" s="12"/>
      <c r="S78" s="12"/>
      <c r="T78" s="12"/>
      <c r="U78" s="12"/>
      <c r="V78" s="12"/>
      <c r="W78" s="12"/>
    </row>
    <row r="79" spans="1:23" s="7" customFormat="1" ht="21.75" customHeight="1" x14ac:dyDescent="0.25">
      <c r="A79" s="4"/>
      <c r="B79" s="8" t="s">
        <v>21</v>
      </c>
      <c r="C79" s="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9"/>
      <c r="P79" s="6"/>
      <c r="Q79" s="6"/>
      <c r="R79" s="6"/>
      <c r="S79" s="6"/>
      <c r="T79" s="6"/>
      <c r="U79" s="6"/>
      <c r="V79" s="6"/>
      <c r="W79" s="6"/>
    </row>
    <row r="80" spans="1:23" s="7" customFormat="1" ht="12.75" customHeight="1" x14ac:dyDescent="0.25">
      <c r="A80" s="38"/>
      <c r="B80" s="39"/>
      <c r="C80" s="65" t="s">
        <v>76</v>
      </c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7"/>
      <c r="P80" s="6"/>
      <c r="Q80" s="6"/>
      <c r="R80" s="6"/>
      <c r="S80" s="6"/>
      <c r="T80" s="6"/>
      <c r="U80" s="6"/>
      <c r="V80" s="6"/>
      <c r="W80" s="6"/>
    </row>
    <row r="81" spans="1:24" s="13" customFormat="1" ht="12.75" customHeight="1" x14ac:dyDescent="0.2">
      <c r="A81" s="17"/>
      <c r="B81" s="17"/>
      <c r="C81" s="68" t="s">
        <v>73</v>
      </c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253"/>
      <c r="P81" s="12"/>
      <c r="Q81" s="12"/>
      <c r="R81" s="12"/>
      <c r="S81" s="12"/>
      <c r="T81" s="12"/>
      <c r="U81" s="12"/>
      <c r="V81" s="12"/>
      <c r="W81" s="12"/>
    </row>
    <row r="82" spans="1:24" s="13" customFormat="1" ht="12.75" customHeight="1" x14ac:dyDescent="0.2">
      <c r="A82" s="17"/>
      <c r="B82" s="17"/>
      <c r="C82" s="65" t="s">
        <v>53</v>
      </c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70"/>
      <c r="P82" s="12"/>
      <c r="Q82" s="12"/>
      <c r="R82" s="12"/>
      <c r="S82" s="12"/>
      <c r="T82" s="12"/>
      <c r="U82" s="12"/>
      <c r="V82" s="12"/>
      <c r="W82" s="12"/>
    </row>
    <row r="83" spans="1:24" s="13" customFormat="1" x14ac:dyDescent="0.2">
      <c r="C83" s="259" t="s">
        <v>111</v>
      </c>
      <c r="D83" s="259"/>
      <c r="E83" s="259"/>
      <c r="F83" s="259"/>
      <c r="G83" s="259"/>
      <c r="H83" s="259"/>
      <c r="I83" s="259"/>
      <c r="J83" s="259"/>
      <c r="K83" s="259"/>
      <c r="L83" s="259"/>
      <c r="M83" s="259"/>
      <c r="N83" s="259"/>
      <c r="O83" s="259"/>
      <c r="P83" s="12"/>
      <c r="Q83" s="12"/>
      <c r="R83" s="12"/>
      <c r="S83" s="12"/>
      <c r="T83" s="12"/>
      <c r="U83" s="12"/>
      <c r="V83" s="12"/>
      <c r="W83" s="12"/>
    </row>
    <row r="84" spans="1:24" s="13" customFormat="1" ht="12.75" customHeight="1" x14ac:dyDescent="0.2">
      <c r="C84" s="71" t="s">
        <v>74</v>
      </c>
      <c r="D84" s="72"/>
      <c r="E84" s="72"/>
      <c r="F84" s="72"/>
      <c r="G84" s="72"/>
      <c r="H84" s="73"/>
      <c r="I84" s="72"/>
      <c r="J84" s="72"/>
      <c r="K84" s="72"/>
      <c r="L84" s="72"/>
      <c r="M84" s="73"/>
      <c r="N84" s="72"/>
      <c r="O84" s="73"/>
      <c r="P84" s="12"/>
      <c r="Q84" s="12"/>
      <c r="R84" s="12"/>
      <c r="S84" s="12"/>
      <c r="T84" s="12"/>
      <c r="U84" s="12"/>
      <c r="V84" s="12"/>
      <c r="W84" s="12"/>
    </row>
    <row r="85" spans="1:24" s="13" customFormat="1" ht="12" customHeight="1" x14ac:dyDescent="0.2">
      <c r="C85" s="258" t="s">
        <v>89</v>
      </c>
      <c r="D85" s="258"/>
      <c r="E85" s="258"/>
      <c r="F85" s="258"/>
      <c r="G85" s="258"/>
      <c r="H85" s="258"/>
      <c r="I85" s="258"/>
      <c r="J85" s="258"/>
      <c r="K85" s="258"/>
      <c r="L85" s="258"/>
      <c r="M85" s="258"/>
      <c r="N85" s="258"/>
      <c r="O85" s="258"/>
      <c r="P85" s="12"/>
      <c r="Q85" s="12"/>
      <c r="R85" s="12"/>
      <c r="S85" s="12"/>
      <c r="T85" s="12"/>
      <c r="U85" s="12"/>
      <c r="V85" s="12"/>
      <c r="W85" s="12"/>
    </row>
    <row r="86" spans="1:24" ht="12.75" customHeight="1" x14ac:dyDescent="0.2">
      <c r="C86" s="74" t="s">
        <v>54</v>
      </c>
      <c r="D86" s="72"/>
      <c r="E86" s="72"/>
      <c r="F86" s="72"/>
      <c r="G86" s="72"/>
      <c r="H86" s="73"/>
      <c r="I86" s="72"/>
      <c r="J86" s="72"/>
      <c r="K86" s="72"/>
      <c r="L86" s="72"/>
      <c r="M86" s="73"/>
      <c r="N86" s="72"/>
      <c r="O86" s="73"/>
    </row>
    <row r="90" spans="1:24" hidden="1" x14ac:dyDescent="0.2"/>
    <row r="91" spans="1:24" hidden="1" x14ac:dyDescent="0.2">
      <c r="O91" s="21" t="s">
        <v>52</v>
      </c>
      <c r="P91" s="14" t="s">
        <v>108</v>
      </c>
    </row>
    <row r="92" spans="1:24" ht="25.5" hidden="1" x14ac:dyDescent="0.2">
      <c r="L92" s="254" t="s">
        <v>114</v>
      </c>
      <c r="M92" s="219">
        <f>682+385+144+151</f>
        <v>1362</v>
      </c>
      <c r="N92" s="15">
        <v>1384</v>
      </c>
      <c r="O92" s="45">
        <f>682+385</f>
        <v>1067</v>
      </c>
      <c r="P92" s="219">
        <f>682+395</f>
        <v>1077</v>
      </c>
      <c r="X92" s="14"/>
    </row>
    <row r="93" spans="1:24" hidden="1" x14ac:dyDescent="0.2">
      <c r="L93" s="15" t="s">
        <v>115</v>
      </c>
      <c r="M93" s="219">
        <f>M92*9</f>
        <v>12258</v>
      </c>
      <c r="N93" s="15">
        <f>N92*9</f>
        <v>12456</v>
      </c>
      <c r="O93" s="45">
        <f>O92*9</f>
        <v>9603</v>
      </c>
      <c r="P93" s="219">
        <f>P92*9</f>
        <v>9693</v>
      </c>
      <c r="X93" s="14"/>
    </row>
    <row r="94" spans="1:24" hidden="1" x14ac:dyDescent="0.2">
      <c r="M94" s="219"/>
      <c r="O94" s="45"/>
      <c r="P94" s="219"/>
      <c r="X94" s="14"/>
    </row>
    <row r="95" spans="1:24" hidden="1" x14ac:dyDescent="0.2">
      <c r="M95" s="219"/>
      <c r="O95" s="45"/>
      <c r="P95" s="21"/>
      <c r="X95" s="14"/>
    </row>
    <row r="96" spans="1:24" hidden="1" x14ac:dyDescent="0.2">
      <c r="N96" s="15" t="s">
        <v>119</v>
      </c>
      <c r="O96" s="45" t="s">
        <v>118</v>
      </c>
      <c r="P96" s="21" t="s">
        <v>118</v>
      </c>
      <c r="Q96" s="14" t="s">
        <v>119</v>
      </c>
      <c r="X96" s="14"/>
    </row>
    <row r="97" spans="12:17" hidden="1" x14ac:dyDescent="0.2">
      <c r="L97" s="15" t="s">
        <v>116</v>
      </c>
      <c r="O97" s="219">
        <f>144+151+335</f>
        <v>630</v>
      </c>
      <c r="P97" s="14">
        <f>156+151+270</f>
        <v>577</v>
      </c>
    </row>
    <row r="98" spans="12:17" hidden="1" x14ac:dyDescent="0.2">
      <c r="L98" s="15" t="s">
        <v>117</v>
      </c>
      <c r="O98" s="219">
        <f>O97*9</f>
        <v>5670</v>
      </c>
      <c r="P98" s="14">
        <f>P97*9</f>
        <v>5193</v>
      </c>
    </row>
    <row r="99" spans="12:17" hidden="1" x14ac:dyDescent="0.2">
      <c r="N99" s="220">
        <f>O99/2</f>
        <v>3735</v>
      </c>
      <c r="O99" s="219">
        <f>O98+1800</f>
        <v>7470</v>
      </c>
      <c r="P99" s="14">
        <f>P98+1800</f>
        <v>6993</v>
      </c>
      <c r="Q99" s="14">
        <f>P99/2</f>
        <v>3496.5</v>
      </c>
    </row>
    <row r="100" spans="12:17" hidden="1" x14ac:dyDescent="0.2"/>
    <row r="101" spans="12:17" hidden="1" x14ac:dyDescent="0.2"/>
  </sheetData>
  <mergeCells count="6">
    <mergeCell ref="N4:O4"/>
    <mergeCell ref="C85:O85"/>
    <mergeCell ref="C83:O83"/>
    <mergeCell ref="D5:H5"/>
    <mergeCell ref="I5:M5"/>
    <mergeCell ref="N5:O5"/>
  </mergeCells>
  <phoneticPr fontId="0" type="noConversion"/>
  <printOptions horizontalCentered="1"/>
  <pageMargins left="0.25" right="0.25" top="0.5" bottom="0.5" header="0.3" footer="0.3"/>
  <pageSetup scale="65" fitToHeight="2" orientation="landscape" r:id="rId1"/>
  <headerFooter alignWithMargins="0"/>
  <rowBreaks count="1" manualBreakCount="1">
    <brk id="5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6"/>
  <sheetViews>
    <sheetView view="pageBreakPreview" zoomScale="80" zoomScaleNormal="75" zoomScaleSheetLayoutView="80" workbookViewId="0">
      <selection activeCell="A2" sqref="A2"/>
    </sheetView>
  </sheetViews>
  <sheetFormatPr defaultRowHeight="12.75" x14ac:dyDescent="0.2"/>
  <cols>
    <col min="1" max="1" width="2" style="15" customWidth="1"/>
    <col min="2" max="2" width="2.28515625" style="15" customWidth="1"/>
    <col min="3" max="3" width="60" style="15" customWidth="1"/>
    <col min="4" max="7" width="10.85546875" style="15" customWidth="1"/>
    <col min="8" max="8" width="10.85546875" style="21" customWidth="1"/>
    <col min="9" max="12" width="10.85546875" style="15" customWidth="1"/>
    <col min="13" max="13" width="10.85546875" style="21" customWidth="1"/>
    <col min="14" max="14" width="10.85546875" style="15" customWidth="1"/>
    <col min="15" max="15" width="10.85546875" style="21" customWidth="1"/>
    <col min="16" max="24" width="8.85546875" style="14" customWidth="1"/>
    <col min="25" max="16384" width="9.140625" style="15"/>
  </cols>
  <sheetData>
    <row r="1" spans="1:24" ht="18" x14ac:dyDescent="0.25">
      <c r="A1" s="314" t="s">
        <v>120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24" ht="18" x14ac:dyDescent="0.25">
      <c r="A2" s="314" t="s">
        <v>122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24" ht="18.75" thickBot="1" x14ac:dyDescent="0.3">
      <c r="A3" s="31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24" s="1" customFormat="1" ht="15.75" x14ac:dyDescent="0.25">
      <c r="A4" s="288"/>
      <c r="B4" s="264"/>
      <c r="C4" s="264"/>
      <c r="D4" s="265"/>
      <c r="E4" s="266"/>
      <c r="F4" s="266"/>
      <c r="G4" s="266"/>
      <c r="H4" s="267"/>
      <c r="I4" s="266"/>
      <c r="J4" s="266"/>
      <c r="K4" s="266"/>
      <c r="L4" s="266"/>
      <c r="M4" s="267"/>
      <c r="N4" s="268" t="s">
        <v>1</v>
      </c>
      <c r="O4" s="269"/>
      <c r="P4" s="2"/>
      <c r="Q4" s="2"/>
      <c r="R4" s="2"/>
      <c r="S4" s="2"/>
      <c r="T4" s="2"/>
      <c r="U4" s="2"/>
      <c r="V4" s="2"/>
      <c r="W4" s="2"/>
      <c r="X4" s="2"/>
    </row>
    <row r="5" spans="1:24" s="1" customFormat="1" ht="16.5" thickBot="1" x14ac:dyDescent="0.3">
      <c r="A5" s="289"/>
      <c r="B5" s="270"/>
      <c r="C5" s="270"/>
      <c r="D5" s="271" t="s">
        <v>55</v>
      </c>
      <c r="E5" s="274"/>
      <c r="F5" s="274"/>
      <c r="G5" s="274"/>
      <c r="H5" s="294"/>
      <c r="I5" s="274" t="s">
        <v>107</v>
      </c>
      <c r="J5" s="272"/>
      <c r="K5" s="272"/>
      <c r="L5" s="272"/>
      <c r="M5" s="273"/>
      <c r="N5" s="275" t="s">
        <v>19</v>
      </c>
      <c r="O5" s="273"/>
      <c r="P5" s="2"/>
      <c r="Q5" s="2"/>
      <c r="R5" s="2"/>
      <c r="S5" s="2"/>
      <c r="T5" s="2"/>
      <c r="U5" s="2"/>
      <c r="V5" s="2"/>
      <c r="W5" s="2"/>
      <c r="X5" s="2"/>
    </row>
    <row r="6" spans="1:24" s="1" customFormat="1" ht="15.75" x14ac:dyDescent="0.25">
      <c r="A6" s="289"/>
      <c r="B6" s="270"/>
      <c r="C6" s="270"/>
      <c r="D6" s="278" t="s">
        <v>52</v>
      </c>
      <c r="E6" s="279" t="s">
        <v>52</v>
      </c>
      <c r="F6" s="279" t="s">
        <v>52</v>
      </c>
      <c r="G6" s="279" t="s">
        <v>52</v>
      </c>
      <c r="H6" s="280" t="s">
        <v>52</v>
      </c>
      <c r="I6" s="278" t="str">
        <f>Resident!I6</f>
        <v>FY 2017</v>
      </c>
      <c r="J6" s="279" t="str">
        <f>Resident!J6</f>
        <v>FY 2017</v>
      </c>
      <c r="K6" s="279" t="str">
        <f>Resident!K6</f>
        <v>FY 2017</v>
      </c>
      <c r="L6" s="279" t="str">
        <f>Resident!L6</f>
        <v>FY 2017</v>
      </c>
      <c r="M6" s="280" t="str">
        <f>Resident!M6</f>
        <v>FY 2017</v>
      </c>
      <c r="N6" s="281" t="s">
        <v>15</v>
      </c>
      <c r="O6" s="282" t="s">
        <v>16</v>
      </c>
      <c r="P6" s="2"/>
      <c r="Q6" s="2"/>
      <c r="R6" s="2"/>
      <c r="S6" s="2"/>
      <c r="T6" s="2"/>
      <c r="U6" s="2"/>
      <c r="V6" s="2"/>
      <c r="W6" s="2"/>
      <c r="X6" s="2"/>
    </row>
    <row r="7" spans="1:24" s="1" customFormat="1" ht="19.5" thickBot="1" x14ac:dyDescent="0.3">
      <c r="A7" s="290" t="s">
        <v>0</v>
      </c>
      <c r="B7" s="283"/>
      <c r="C7" s="283"/>
      <c r="D7" s="291" t="s">
        <v>98</v>
      </c>
      <c r="E7" s="292" t="s">
        <v>99</v>
      </c>
      <c r="F7" s="292" t="s">
        <v>100</v>
      </c>
      <c r="G7" s="292" t="s">
        <v>101</v>
      </c>
      <c r="H7" s="293" t="s">
        <v>17</v>
      </c>
      <c r="I7" s="291" t="s">
        <v>98</v>
      </c>
      <c r="J7" s="292" t="s">
        <v>99</v>
      </c>
      <c r="K7" s="292" t="s">
        <v>100</v>
      </c>
      <c r="L7" s="292" t="s">
        <v>101</v>
      </c>
      <c r="M7" s="293" t="s">
        <v>17</v>
      </c>
      <c r="N7" s="281" t="s">
        <v>1</v>
      </c>
      <c r="O7" s="287" t="s">
        <v>1</v>
      </c>
      <c r="P7" s="2"/>
      <c r="Q7" s="2"/>
      <c r="R7" s="2"/>
      <c r="S7" s="2"/>
      <c r="T7" s="2"/>
      <c r="U7" s="2"/>
      <c r="V7" s="2"/>
      <c r="W7" s="2"/>
      <c r="X7" s="2"/>
    </row>
    <row r="8" spans="1:24" ht="16.5" thickBot="1" x14ac:dyDescent="0.3">
      <c r="A8" s="48" t="s">
        <v>12</v>
      </c>
      <c r="B8" s="149"/>
      <c r="C8" s="150"/>
      <c r="D8" s="150"/>
      <c r="E8" s="149"/>
      <c r="F8" s="149"/>
      <c r="G8" s="149"/>
      <c r="H8" s="151"/>
      <c r="I8" s="150"/>
      <c r="J8" s="149"/>
      <c r="K8" s="149"/>
      <c r="L8" s="149"/>
      <c r="M8" s="151"/>
      <c r="N8" s="150"/>
      <c r="O8" s="151"/>
    </row>
    <row r="9" spans="1:24" ht="15.75" customHeight="1" x14ac:dyDescent="0.2">
      <c r="A9" s="152"/>
      <c r="B9" s="153" t="s">
        <v>2</v>
      </c>
      <c r="C9" s="153"/>
      <c r="D9" s="154"/>
      <c r="E9" s="155"/>
      <c r="F9" s="155"/>
      <c r="G9" s="155"/>
      <c r="H9" s="156"/>
      <c r="I9" s="154"/>
      <c r="J9" s="155"/>
      <c r="K9" s="155"/>
      <c r="L9" s="155"/>
      <c r="M9" s="156"/>
      <c r="N9" s="154"/>
      <c r="O9" s="156"/>
    </row>
    <row r="10" spans="1:24" ht="15.75" customHeight="1" x14ac:dyDescent="0.2">
      <c r="A10" s="152"/>
      <c r="B10" s="153"/>
      <c r="C10" s="153" t="s">
        <v>22</v>
      </c>
      <c r="D10" s="221">
        <v>4656</v>
      </c>
      <c r="E10" s="222">
        <v>1542</v>
      </c>
      <c r="F10" s="178">
        <v>13194</v>
      </c>
      <c r="G10" s="223">
        <v>3735</v>
      </c>
      <c r="H10" s="161">
        <v>23127</v>
      </c>
      <c r="I10" s="157">
        <v>4884</v>
      </c>
      <c r="J10" s="158">
        <v>1526.1</v>
      </c>
      <c r="K10" s="178">
        <v>13590</v>
      </c>
      <c r="L10" s="159">
        <f>Resident!$Q$99</f>
        <v>3496.5</v>
      </c>
      <c r="M10" s="161">
        <f>I10+J10+K10+L10</f>
        <v>23496.6</v>
      </c>
      <c r="N10" s="157">
        <f>M10-H10</f>
        <v>369.59999999999854</v>
      </c>
      <c r="O10" s="162">
        <f>N10/H10</f>
        <v>1.5981320534440201E-2</v>
      </c>
    </row>
    <row r="11" spans="1:24" s="45" customFormat="1" ht="15.75" customHeight="1" x14ac:dyDescent="0.2">
      <c r="A11" s="152"/>
      <c r="B11" s="153"/>
      <c r="C11" s="163" t="s">
        <v>59</v>
      </c>
      <c r="D11" s="224">
        <v>5412</v>
      </c>
      <c r="E11" s="223">
        <v>1542</v>
      </c>
      <c r="F11" s="223">
        <v>13194</v>
      </c>
      <c r="G11" s="223">
        <v>3735</v>
      </c>
      <c r="H11" s="225">
        <v>23883</v>
      </c>
      <c r="I11" s="157">
        <v>5676</v>
      </c>
      <c r="J11" s="158">
        <v>1526.1</v>
      </c>
      <c r="K11" s="223">
        <v>13590</v>
      </c>
      <c r="L11" s="159">
        <f>Resident!$Q$99</f>
        <v>3496.5</v>
      </c>
      <c r="M11" s="161">
        <f t="shared" ref="M11:M24" si="0">I11+J11+K11+L11</f>
        <v>24288.6</v>
      </c>
      <c r="N11" s="157">
        <f>M11-H11</f>
        <v>405.59999999999854</v>
      </c>
      <c r="O11" s="162">
        <f>N11/H11</f>
        <v>1.6982791106644832E-2</v>
      </c>
      <c r="P11" s="44"/>
      <c r="Q11" s="44"/>
      <c r="R11" s="44"/>
      <c r="S11" s="44"/>
      <c r="T11" s="44"/>
      <c r="U11" s="44"/>
      <c r="V11" s="44"/>
      <c r="W11" s="44"/>
      <c r="X11" s="44"/>
    </row>
    <row r="12" spans="1:24" s="45" customFormat="1" ht="15.75" customHeight="1" x14ac:dyDescent="0.2">
      <c r="A12" s="152"/>
      <c r="B12" s="153"/>
      <c r="C12" s="153" t="s">
        <v>3</v>
      </c>
      <c r="D12" s="221">
        <v>6948</v>
      </c>
      <c r="E12" s="222">
        <v>1542</v>
      </c>
      <c r="F12" s="178">
        <v>13194</v>
      </c>
      <c r="G12" s="223">
        <v>3735</v>
      </c>
      <c r="H12" s="161">
        <v>25419</v>
      </c>
      <c r="I12" s="157">
        <v>7296</v>
      </c>
      <c r="J12" s="158">
        <v>1526.1</v>
      </c>
      <c r="K12" s="178">
        <v>13590</v>
      </c>
      <c r="L12" s="159">
        <f>Resident!$Q$99</f>
        <v>3496.5</v>
      </c>
      <c r="M12" s="161">
        <f t="shared" si="0"/>
        <v>25908.6</v>
      </c>
      <c r="N12" s="157">
        <f t="shared" ref="N12:N13" si="1">M12-H12</f>
        <v>489.59999999999854</v>
      </c>
      <c r="O12" s="162">
        <f t="shared" ref="O12:O13" si="2">N12/H12</f>
        <v>1.9261182579959815E-2</v>
      </c>
      <c r="P12" s="44"/>
      <c r="Q12" s="44"/>
      <c r="R12" s="44"/>
      <c r="S12" s="44"/>
      <c r="T12" s="44"/>
      <c r="U12" s="44"/>
      <c r="V12" s="44"/>
      <c r="W12" s="44"/>
      <c r="X12" s="44"/>
    </row>
    <row r="13" spans="1:24" s="45" customFormat="1" ht="15.75" customHeight="1" x14ac:dyDescent="0.2">
      <c r="A13" s="152"/>
      <c r="B13" s="153"/>
      <c r="C13" s="153" t="s">
        <v>4</v>
      </c>
      <c r="D13" s="221">
        <v>6156</v>
      </c>
      <c r="E13" s="222">
        <v>1542</v>
      </c>
      <c r="F13" s="178">
        <v>13194</v>
      </c>
      <c r="G13" s="223">
        <v>3735</v>
      </c>
      <c r="H13" s="161">
        <v>24627</v>
      </c>
      <c r="I13" s="157">
        <v>6456</v>
      </c>
      <c r="J13" s="158">
        <v>1526.1</v>
      </c>
      <c r="K13" s="178">
        <v>13590</v>
      </c>
      <c r="L13" s="159">
        <f>Resident!$Q$99</f>
        <v>3496.5</v>
      </c>
      <c r="M13" s="161">
        <f t="shared" si="0"/>
        <v>25068.6</v>
      </c>
      <c r="N13" s="157">
        <f t="shared" si="1"/>
        <v>441.59999999999854</v>
      </c>
      <c r="O13" s="162">
        <f t="shared" si="2"/>
        <v>1.7931538555244184E-2</v>
      </c>
      <c r="P13" s="44"/>
      <c r="Q13" s="44"/>
      <c r="R13" s="44"/>
      <c r="S13" s="44"/>
      <c r="T13" s="44"/>
      <c r="U13" s="44"/>
      <c r="V13" s="44"/>
      <c r="W13" s="44"/>
      <c r="X13" s="44"/>
    </row>
    <row r="14" spans="1:24" ht="15.75" customHeight="1" x14ac:dyDescent="0.2">
      <c r="A14" s="167"/>
      <c r="B14" s="168"/>
      <c r="C14" s="168" t="s">
        <v>58</v>
      </c>
      <c r="D14" s="226">
        <v>4812</v>
      </c>
      <c r="E14" s="227">
        <v>1542</v>
      </c>
      <c r="F14" s="228">
        <v>13194</v>
      </c>
      <c r="G14" s="229">
        <v>3735</v>
      </c>
      <c r="H14" s="172">
        <v>23283</v>
      </c>
      <c r="I14" s="169">
        <v>5052</v>
      </c>
      <c r="J14" s="170">
        <v>1526.1</v>
      </c>
      <c r="K14" s="228">
        <v>13590</v>
      </c>
      <c r="L14" s="159">
        <f>Resident!$Q$99</f>
        <v>3496.5</v>
      </c>
      <c r="M14" s="172">
        <f t="shared" si="0"/>
        <v>23664.6</v>
      </c>
      <c r="N14" s="169">
        <f>M14-H14</f>
        <v>381.59999999999854</v>
      </c>
      <c r="O14" s="173">
        <f>N14/H14</f>
        <v>1.6389640510243463E-2</v>
      </c>
    </row>
    <row r="15" spans="1:24" ht="15.75" customHeight="1" x14ac:dyDescent="0.2">
      <c r="A15" s="174"/>
      <c r="B15" s="175" t="s">
        <v>5</v>
      </c>
      <c r="C15" s="175"/>
      <c r="D15" s="221"/>
      <c r="E15" s="222"/>
      <c r="F15" s="230"/>
      <c r="G15" s="223"/>
      <c r="H15" s="161"/>
      <c r="I15" s="157"/>
      <c r="J15" s="158"/>
      <c r="K15" s="230"/>
      <c r="L15" s="176"/>
      <c r="M15" s="161"/>
      <c r="N15" s="157"/>
      <c r="O15" s="162"/>
    </row>
    <row r="16" spans="1:24" ht="15.75" customHeight="1" x14ac:dyDescent="0.2">
      <c r="A16" s="152"/>
      <c r="B16" s="153"/>
      <c r="C16" s="163" t="s">
        <v>22</v>
      </c>
      <c r="D16" s="178">
        <v>7020</v>
      </c>
      <c r="E16" s="222">
        <v>1553</v>
      </c>
      <c r="F16" s="178">
        <v>9603</v>
      </c>
      <c r="G16" s="223">
        <v>3735</v>
      </c>
      <c r="H16" s="161">
        <v>21911</v>
      </c>
      <c r="I16" s="157">
        <v>7224</v>
      </c>
      <c r="J16" s="158">
        <v>1537.1</v>
      </c>
      <c r="K16" s="178">
        <f>Resident!$P$93</f>
        <v>9693</v>
      </c>
      <c r="L16" s="159">
        <f>Resident!$Q$99</f>
        <v>3496.5</v>
      </c>
      <c r="M16" s="161">
        <f t="shared" si="0"/>
        <v>21950.6</v>
      </c>
      <c r="N16" s="157">
        <f t="shared" ref="N16:N17" si="3">M16-H16</f>
        <v>39.599999999998545</v>
      </c>
      <c r="O16" s="162">
        <f t="shared" ref="O16:O24" si="4">N16/H16</f>
        <v>1.807311396102348E-3</v>
      </c>
      <c r="P16" s="22"/>
    </row>
    <row r="17" spans="1:24" s="45" customFormat="1" ht="15.75" customHeight="1" x14ac:dyDescent="0.2">
      <c r="A17" s="152"/>
      <c r="B17" s="153"/>
      <c r="C17" s="177" t="s">
        <v>59</v>
      </c>
      <c r="D17" s="224">
        <v>8016</v>
      </c>
      <c r="E17" s="223">
        <v>1553</v>
      </c>
      <c r="F17" s="223">
        <v>9603</v>
      </c>
      <c r="G17" s="223">
        <v>3735</v>
      </c>
      <c r="H17" s="225">
        <v>22907</v>
      </c>
      <c r="I17" s="157">
        <v>8256</v>
      </c>
      <c r="J17" s="158">
        <v>1537.1</v>
      </c>
      <c r="K17" s="223">
        <f>Resident!$P$93</f>
        <v>9693</v>
      </c>
      <c r="L17" s="159">
        <f>Resident!$Q$99</f>
        <v>3496.5</v>
      </c>
      <c r="M17" s="161">
        <f t="shared" si="0"/>
        <v>22982.6</v>
      </c>
      <c r="N17" s="157">
        <f t="shared" si="3"/>
        <v>75.599999999998545</v>
      </c>
      <c r="O17" s="162">
        <f t="shared" si="4"/>
        <v>3.3003012179682431E-3</v>
      </c>
      <c r="P17" s="28"/>
      <c r="Q17" s="44"/>
      <c r="R17" s="44"/>
      <c r="S17" s="44"/>
      <c r="T17" s="44"/>
      <c r="U17" s="44"/>
      <c r="V17" s="44"/>
      <c r="W17" s="44"/>
      <c r="X17" s="44"/>
    </row>
    <row r="18" spans="1:24" s="45" customFormat="1" ht="15.75" customHeight="1" x14ac:dyDescent="0.2">
      <c r="A18" s="152"/>
      <c r="B18" s="153"/>
      <c r="C18" s="163" t="s">
        <v>84</v>
      </c>
      <c r="D18" s="178">
        <v>11580</v>
      </c>
      <c r="E18" s="222">
        <v>1553</v>
      </c>
      <c r="F18" s="178">
        <v>9603</v>
      </c>
      <c r="G18" s="223">
        <v>3735</v>
      </c>
      <c r="H18" s="161">
        <v>26471</v>
      </c>
      <c r="I18" s="157">
        <v>11928</v>
      </c>
      <c r="J18" s="158">
        <v>1537.1</v>
      </c>
      <c r="K18" s="178">
        <f>Resident!$P$93</f>
        <v>9693</v>
      </c>
      <c r="L18" s="159">
        <f>Resident!$Q$99</f>
        <v>3496.5</v>
      </c>
      <c r="M18" s="161">
        <f t="shared" si="0"/>
        <v>26654.6</v>
      </c>
      <c r="N18" s="157">
        <f t="shared" ref="N18:N22" si="5">M18-H18</f>
        <v>183.59999999999854</v>
      </c>
      <c r="O18" s="162">
        <f t="shared" ref="O18:O22" si="6">N18/H18</f>
        <v>6.9358921083449267E-3</v>
      </c>
      <c r="P18" s="28"/>
      <c r="Q18" s="44"/>
      <c r="R18" s="44"/>
      <c r="S18" s="44"/>
      <c r="T18" s="44"/>
      <c r="U18" s="44"/>
      <c r="V18" s="44"/>
      <c r="W18" s="44"/>
      <c r="X18" s="44"/>
    </row>
    <row r="19" spans="1:24" s="45" customFormat="1" ht="15.75" customHeight="1" x14ac:dyDescent="0.2">
      <c r="A19" s="152"/>
      <c r="B19" s="153"/>
      <c r="C19" s="177" t="s">
        <v>61</v>
      </c>
      <c r="D19" s="178">
        <v>11232</v>
      </c>
      <c r="E19" s="222">
        <v>1553</v>
      </c>
      <c r="F19" s="178">
        <v>9603</v>
      </c>
      <c r="G19" s="223">
        <v>3735</v>
      </c>
      <c r="H19" s="161">
        <v>26123</v>
      </c>
      <c r="I19" s="157">
        <v>11568</v>
      </c>
      <c r="J19" s="158">
        <v>1537.1</v>
      </c>
      <c r="K19" s="178">
        <f>Resident!$P$93</f>
        <v>9693</v>
      </c>
      <c r="L19" s="159">
        <f>Resident!$Q$99</f>
        <v>3496.5</v>
      </c>
      <c r="M19" s="161">
        <f t="shared" si="0"/>
        <v>26294.6</v>
      </c>
      <c r="N19" s="157">
        <f t="shared" si="5"/>
        <v>171.59999999999854</v>
      </c>
      <c r="O19" s="162">
        <f t="shared" si="6"/>
        <v>6.5689239367606534E-3</v>
      </c>
      <c r="P19" s="28"/>
      <c r="Q19" s="44"/>
      <c r="R19" s="44"/>
      <c r="S19" s="44"/>
      <c r="T19" s="44"/>
      <c r="U19" s="44"/>
      <c r="V19" s="44"/>
      <c r="W19" s="44"/>
      <c r="X19" s="44"/>
    </row>
    <row r="20" spans="1:24" s="45" customFormat="1" ht="15.75" customHeight="1" x14ac:dyDescent="0.2">
      <c r="A20" s="152"/>
      <c r="B20" s="153"/>
      <c r="C20" s="177" t="s">
        <v>62</v>
      </c>
      <c r="D20" s="178">
        <v>9996</v>
      </c>
      <c r="E20" s="222">
        <v>1553</v>
      </c>
      <c r="F20" s="178">
        <v>9603</v>
      </c>
      <c r="G20" s="178">
        <v>3735</v>
      </c>
      <c r="H20" s="161">
        <v>24887</v>
      </c>
      <c r="I20" s="157">
        <v>10296</v>
      </c>
      <c r="J20" s="158">
        <v>1537.1</v>
      </c>
      <c r="K20" s="178">
        <f>Resident!$P$93</f>
        <v>9693</v>
      </c>
      <c r="L20" s="159">
        <f>Resident!$Q$99</f>
        <v>3496.5</v>
      </c>
      <c r="M20" s="161">
        <f t="shared" si="0"/>
        <v>25022.6</v>
      </c>
      <c r="N20" s="157">
        <f t="shared" si="5"/>
        <v>135.59999999999854</v>
      </c>
      <c r="O20" s="162">
        <f t="shared" si="6"/>
        <v>5.4486277976452989E-3</v>
      </c>
      <c r="P20" s="28"/>
      <c r="Q20" s="44"/>
      <c r="R20" s="44"/>
      <c r="S20" s="44"/>
      <c r="T20" s="44"/>
      <c r="U20" s="44"/>
      <c r="V20" s="44"/>
      <c r="W20" s="44"/>
      <c r="X20" s="44"/>
    </row>
    <row r="21" spans="1:24" s="45" customFormat="1" ht="15.75" customHeight="1" x14ac:dyDescent="0.2">
      <c r="A21" s="152"/>
      <c r="B21" s="153"/>
      <c r="C21" s="163" t="s">
        <v>4</v>
      </c>
      <c r="D21" s="178">
        <v>9120</v>
      </c>
      <c r="E21" s="222">
        <v>1553</v>
      </c>
      <c r="F21" s="178">
        <v>9603</v>
      </c>
      <c r="G21" s="223">
        <v>3735</v>
      </c>
      <c r="H21" s="161">
        <v>24011</v>
      </c>
      <c r="I21" s="157">
        <v>9396</v>
      </c>
      <c r="J21" s="158">
        <v>1537.1</v>
      </c>
      <c r="K21" s="178">
        <f>Resident!$P$93</f>
        <v>9693</v>
      </c>
      <c r="L21" s="159">
        <f>Resident!$Q$99</f>
        <v>3496.5</v>
      </c>
      <c r="M21" s="161">
        <f t="shared" si="0"/>
        <v>24122.6</v>
      </c>
      <c r="N21" s="157">
        <f t="shared" si="5"/>
        <v>111.59999999999854</v>
      </c>
      <c r="O21" s="162">
        <f t="shared" si="6"/>
        <v>4.6478697263753503E-3</v>
      </c>
      <c r="P21" s="28"/>
      <c r="Q21" s="44"/>
      <c r="R21" s="44"/>
      <c r="S21" s="44"/>
      <c r="T21" s="44"/>
      <c r="U21" s="44"/>
      <c r="V21" s="44"/>
      <c r="W21" s="44"/>
      <c r="X21" s="44"/>
    </row>
    <row r="22" spans="1:24" s="45" customFormat="1" ht="15.75" customHeight="1" x14ac:dyDescent="0.2">
      <c r="A22" s="152"/>
      <c r="B22" s="153"/>
      <c r="C22" s="177" t="s">
        <v>63</v>
      </c>
      <c r="D22" s="178">
        <v>10320</v>
      </c>
      <c r="E22" s="222">
        <v>1553</v>
      </c>
      <c r="F22" s="178">
        <v>9603</v>
      </c>
      <c r="G22" s="223">
        <v>3735</v>
      </c>
      <c r="H22" s="161">
        <v>25211</v>
      </c>
      <c r="I22" s="157">
        <v>10632</v>
      </c>
      <c r="J22" s="158">
        <v>1537.1</v>
      </c>
      <c r="K22" s="178">
        <f>Resident!$P$93</f>
        <v>9693</v>
      </c>
      <c r="L22" s="159">
        <f>Resident!$Q$99</f>
        <v>3496.5</v>
      </c>
      <c r="M22" s="161">
        <f t="shared" si="0"/>
        <v>25358.6</v>
      </c>
      <c r="N22" s="157">
        <f t="shared" si="5"/>
        <v>147.59999999999854</v>
      </c>
      <c r="O22" s="162">
        <f t="shared" si="6"/>
        <v>5.8545872833286484E-3</v>
      </c>
      <c r="P22" s="28"/>
      <c r="Q22" s="44"/>
      <c r="R22" s="44"/>
      <c r="S22" s="44"/>
      <c r="T22" s="44"/>
      <c r="U22" s="44"/>
      <c r="V22" s="44"/>
      <c r="W22" s="44"/>
      <c r="X22" s="44"/>
    </row>
    <row r="23" spans="1:24" ht="15.75" customHeight="1" x14ac:dyDescent="0.2">
      <c r="A23" s="152"/>
      <c r="B23" s="153"/>
      <c r="C23" s="163" t="s">
        <v>85</v>
      </c>
      <c r="D23" s="178">
        <v>19812</v>
      </c>
      <c r="E23" s="222">
        <v>1553</v>
      </c>
      <c r="F23" s="178">
        <v>9603</v>
      </c>
      <c r="G23" s="223">
        <v>3735</v>
      </c>
      <c r="H23" s="161">
        <v>34703</v>
      </c>
      <c r="I23" s="157">
        <v>19812</v>
      </c>
      <c r="J23" s="158">
        <v>1537.1</v>
      </c>
      <c r="K23" s="178">
        <f>Resident!$P$93</f>
        <v>9693</v>
      </c>
      <c r="L23" s="159">
        <f>Resident!$Q$99</f>
        <v>3496.5</v>
      </c>
      <c r="M23" s="161">
        <f t="shared" si="0"/>
        <v>34538.6</v>
      </c>
      <c r="N23" s="157">
        <f>M23-H23</f>
        <v>-164.40000000000146</v>
      </c>
      <c r="O23" s="162">
        <f t="shared" si="4"/>
        <v>-4.7373425928594493E-3</v>
      </c>
    </row>
    <row r="24" spans="1:24" ht="15.75" customHeight="1" thickBot="1" x14ac:dyDescent="0.25">
      <c r="A24" s="152"/>
      <c r="B24" s="153"/>
      <c r="C24" s="179" t="s">
        <v>64</v>
      </c>
      <c r="D24" s="224">
        <v>12732</v>
      </c>
      <c r="E24" s="223">
        <v>1553</v>
      </c>
      <c r="F24" s="223">
        <v>9603</v>
      </c>
      <c r="G24" s="223">
        <v>3735</v>
      </c>
      <c r="H24" s="225">
        <v>27623</v>
      </c>
      <c r="I24" s="157">
        <v>12732</v>
      </c>
      <c r="J24" s="158">
        <v>1537.1</v>
      </c>
      <c r="K24" s="223">
        <f>Resident!$P$93</f>
        <v>9693</v>
      </c>
      <c r="L24" s="159">
        <f>Resident!$Q$99</f>
        <v>3496.5</v>
      </c>
      <c r="M24" s="161">
        <f t="shared" si="0"/>
        <v>27458.6</v>
      </c>
      <c r="N24" s="157">
        <f>M24-H24</f>
        <v>-164.40000000000146</v>
      </c>
      <c r="O24" s="162">
        <f t="shared" si="4"/>
        <v>-5.9515621040437845E-3</v>
      </c>
    </row>
    <row r="25" spans="1:24" ht="16.5" thickBot="1" x14ac:dyDescent="0.3">
      <c r="A25" s="48" t="s">
        <v>6</v>
      </c>
      <c r="B25" s="149"/>
      <c r="C25" s="149"/>
      <c r="D25" s="231"/>
      <c r="E25" s="232"/>
      <c r="F25" s="214"/>
      <c r="G25" s="214"/>
      <c r="H25" s="182"/>
      <c r="I25" s="180"/>
      <c r="J25" s="181"/>
      <c r="K25" s="214"/>
      <c r="L25" s="149"/>
      <c r="M25" s="182"/>
      <c r="N25" s="180"/>
      <c r="O25" s="151"/>
    </row>
    <row r="26" spans="1:24" ht="15.75" customHeight="1" x14ac:dyDescent="0.2">
      <c r="A26" s="152"/>
      <c r="B26" s="153" t="s">
        <v>2</v>
      </c>
      <c r="C26" s="153"/>
      <c r="D26" s="224"/>
      <c r="E26" s="223"/>
      <c r="F26" s="233"/>
      <c r="G26" s="233"/>
      <c r="H26" s="184"/>
      <c r="I26" s="183"/>
      <c r="J26" s="160"/>
      <c r="K26" s="233"/>
      <c r="L26" s="153"/>
      <c r="M26" s="184"/>
      <c r="N26" s="183"/>
      <c r="O26" s="186"/>
    </row>
    <row r="27" spans="1:24" ht="15.75" customHeight="1" x14ac:dyDescent="0.2">
      <c r="A27" s="152"/>
      <c r="B27" s="153"/>
      <c r="C27" s="153" t="s">
        <v>30</v>
      </c>
      <c r="D27" s="221">
        <v>3192</v>
      </c>
      <c r="E27" s="178">
        <v>1025</v>
      </c>
      <c r="F27" s="178">
        <v>9500</v>
      </c>
      <c r="G27" s="223">
        <v>3735</v>
      </c>
      <c r="H27" s="161">
        <v>17452</v>
      </c>
      <c r="I27" s="157">
        <v>3312</v>
      </c>
      <c r="J27" s="159">
        <v>1085</v>
      </c>
      <c r="K27" s="178">
        <f>4900*2</f>
        <v>9800</v>
      </c>
      <c r="L27" s="159">
        <f>Resident!$Q$99</f>
        <v>3496.5</v>
      </c>
      <c r="M27" s="161">
        <f t="shared" ref="M27:M35" si="7">I27+J27+K27+L27</f>
        <v>17693.5</v>
      </c>
      <c r="N27" s="157">
        <f>M27-H27</f>
        <v>241.5</v>
      </c>
      <c r="O27" s="162">
        <f>N27/H27</f>
        <v>1.3837955535182214E-2</v>
      </c>
    </row>
    <row r="28" spans="1:24" ht="15.75" customHeight="1" x14ac:dyDescent="0.2">
      <c r="A28" s="152"/>
      <c r="B28" s="153"/>
      <c r="C28" s="153" t="s">
        <v>66</v>
      </c>
      <c r="D28" s="221">
        <v>3444</v>
      </c>
      <c r="E28" s="178">
        <v>1025</v>
      </c>
      <c r="F28" s="178">
        <v>9500</v>
      </c>
      <c r="G28" s="223">
        <v>3735</v>
      </c>
      <c r="H28" s="161">
        <v>17704</v>
      </c>
      <c r="I28" s="157">
        <v>3600</v>
      </c>
      <c r="J28" s="159">
        <v>1085</v>
      </c>
      <c r="K28" s="178">
        <f t="shared" ref="K28:K30" si="8">4900*2</f>
        <v>9800</v>
      </c>
      <c r="L28" s="159">
        <f>Resident!$Q$99</f>
        <v>3496.5</v>
      </c>
      <c r="M28" s="161">
        <f t="shared" si="7"/>
        <v>17981.5</v>
      </c>
      <c r="N28" s="157">
        <f>M28-H28</f>
        <v>277.5</v>
      </c>
      <c r="O28" s="162">
        <f>N28/H28</f>
        <v>1.5674423859014911E-2</v>
      </c>
    </row>
    <row r="29" spans="1:24" ht="15.75" customHeight="1" x14ac:dyDescent="0.2">
      <c r="A29" s="152"/>
      <c r="B29" s="153"/>
      <c r="C29" s="153" t="s">
        <v>24</v>
      </c>
      <c r="D29" s="221">
        <v>3924</v>
      </c>
      <c r="E29" s="178">
        <v>1025</v>
      </c>
      <c r="F29" s="178">
        <v>9500</v>
      </c>
      <c r="G29" s="223">
        <v>3735</v>
      </c>
      <c r="H29" s="161">
        <v>18184</v>
      </c>
      <c r="I29" s="157">
        <v>4104</v>
      </c>
      <c r="J29" s="159">
        <v>1085</v>
      </c>
      <c r="K29" s="178">
        <f t="shared" si="8"/>
        <v>9800</v>
      </c>
      <c r="L29" s="159">
        <f>Resident!$Q$99</f>
        <v>3496.5</v>
      </c>
      <c r="M29" s="161">
        <f t="shared" si="7"/>
        <v>18485.5</v>
      </c>
      <c r="N29" s="157">
        <f>M29-H29</f>
        <v>301.5</v>
      </c>
      <c r="O29" s="162">
        <f>N29/H29</f>
        <v>1.658051033875935E-2</v>
      </c>
    </row>
    <row r="30" spans="1:24" ht="15.75" customHeight="1" x14ac:dyDescent="0.2">
      <c r="A30" s="152"/>
      <c r="B30" s="153"/>
      <c r="C30" s="153" t="s">
        <v>20</v>
      </c>
      <c r="D30" s="226">
        <v>4428</v>
      </c>
      <c r="E30" s="228">
        <v>1025</v>
      </c>
      <c r="F30" s="178">
        <v>9500</v>
      </c>
      <c r="G30" s="229">
        <v>3735</v>
      </c>
      <c r="H30" s="172">
        <v>18688</v>
      </c>
      <c r="I30" s="169">
        <v>4596</v>
      </c>
      <c r="J30" s="171">
        <v>1085</v>
      </c>
      <c r="K30" s="178">
        <f t="shared" si="8"/>
        <v>9800</v>
      </c>
      <c r="L30" s="159">
        <f>Resident!$Q$99</f>
        <v>3496.5</v>
      </c>
      <c r="M30" s="172">
        <f t="shared" si="7"/>
        <v>18977.5</v>
      </c>
      <c r="N30" s="169">
        <f>M30-H30</f>
        <v>289.5</v>
      </c>
      <c r="O30" s="173">
        <f>N30/H30</f>
        <v>1.5491224315068493E-2</v>
      </c>
    </row>
    <row r="31" spans="1:24" ht="15.75" customHeight="1" x14ac:dyDescent="0.2">
      <c r="A31" s="174"/>
      <c r="B31" s="175" t="s">
        <v>5</v>
      </c>
      <c r="C31" s="175"/>
      <c r="D31" s="221"/>
      <c r="E31" s="178"/>
      <c r="F31" s="230"/>
      <c r="G31" s="223"/>
      <c r="H31" s="161"/>
      <c r="I31" s="157"/>
      <c r="J31" s="159"/>
      <c r="K31" s="230"/>
      <c r="L31" s="176"/>
      <c r="M31" s="161"/>
      <c r="N31" s="157"/>
      <c r="O31" s="162"/>
    </row>
    <row r="32" spans="1:24" ht="15.75" customHeight="1" x14ac:dyDescent="0.2">
      <c r="A32" s="152"/>
      <c r="B32" s="153"/>
      <c r="C32" s="153" t="s">
        <v>79</v>
      </c>
      <c r="D32" s="221">
        <v>5832</v>
      </c>
      <c r="E32" s="178">
        <v>1025</v>
      </c>
      <c r="F32" s="178">
        <v>9603</v>
      </c>
      <c r="G32" s="223">
        <v>3735</v>
      </c>
      <c r="H32" s="161">
        <v>20195</v>
      </c>
      <c r="I32" s="157">
        <v>5820</v>
      </c>
      <c r="J32" s="159">
        <v>1085</v>
      </c>
      <c r="K32" s="178">
        <f>Resident!$P$93</f>
        <v>9693</v>
      </c>
      <c r="L32" s="159">
        <f>Resident!$Q$99</f>
        <v>3496.5</v>
      </c>
      <c r="M32" s="161">
        <f t="shared" si="7"/>
        <v>20094.5</v>
      </c>
      <c r="N32" s="157">
        <f>M32-H32</f>
        <v>-100.5</v>
      </c>
      <c r="O32" s="162">
        <f>N32/H32</f>
        <v>-4.9764793265659815E-3</v>
      </c>
      <c r="X32" s="44"/>
    </row>
    <row r="33" spans="1:24" ht="15.75" customHeight="1" x14ac:dyDescent="0.2">
      <c r="A33" s="152"/>
      <c r="B33" s="153"/>
      <c r="C33" s="153" t="s">
        <v>80</v>
      </c>
      <c r="D33" s="221">
        <v>6600</v>
      </c>
      <c r="E33" s="178">
        <v>1025</v>
      </c>
      <c r="F33" s="178">
        <v>9603</v>
      </c>
      <c r="G33" s="223">
        <v>3735</v>
      </c>
      <c r="H33" s="161">
        <v>20963</v>
      </c>
      <c r="I33" s="157">
        <v>5820</v>
      </c>
      <c r="J33" s="159">
        <v>1085</v>
      </c>
      <c r="K33" s="178">
        <f>Resident!$P$93</f>
        <v>9693</v>
      </c>
      <c r="L33" s="159">
        <f>Resident!$Q$99</f>
        <v>3496.5</v>
      </c>
      <c r="M33" s="161">
        <f t="shared" si="7"/>
        <v>20094.5</v>
      </c>
      <c r="N33" s="157">
        <f>M33-H33</f>
        <v>-868.5</v>
      </c>
      <c r="O33" s="162">
        <f>N33/H33</f>
        <v>-4.1430138816009161E-2</v>
      </c>
    </row>
    <row r="34" spans="1:24" ht="15.75" customHeight="1" x14ac:dyDescent="0.2">
      <c r="A34" s="152"/>
      <c r="B34" s="153"/>
      <c r="C34" s="153" t="s">
        <v>81</v>
      </c>
      <c r="D34" s="221">
        <v>7044</v>
      </c>
      <c r="E34" s="178">
        <v>1025</v>
      </c>
      <c r="F34" s="178">
        <v>9603</v>
      </c>
      <c r="G34" s="223">
        <v>3735</v>
      </c>
      <c r="H34" s="161">
        <v>21407</v>
      </c>
      <c r="I34" s="157">
        <v>7320</v>
      </c>
      <c r="J34" s="159">
        <v>1085</v>
      </c>
      <c r="K34" s="178">
        <f>Resident!$P$93</f>
        <v>9693</v>
      </c>
      <c r="L34" s="159">
        <f>Resident!$Q$99</f>
        <v>3496.5</v>
      </c>
      <c r="M34" s="161">
        <f t="shared" si="7"/>
        <v>21594.5</v>
      </c>
      <c r="N34" s="157">
        <f>M34-H34</f>
        <v>187.5</v>
      </c>
      <c r="O34" s="162">
        <f>N34/H34</f>
        <v>8.7588172093240532E-3</v>
      </c>
    </row>
    <row r="35" spans="1:24" ht="15.75" customHeight="1" thickBot="1" x14ac:dyDescent="0.25">
      <c r="A35" s="152"/>
      <c r="B35" s="153"/>
      <c r="C35" s="153" t="s">
        <v>82</v>
      </c>
      <c r="D35" s="221">
        <v>7044</v>
      </c>
      <c r="E35" s="178">
        <v>1025</v>
      </c>
      <c r="F35" s="178">
        <v>9603</v>
      </c>
      <c r="G35" s="223">
        <v>3735</v>
      </c>
      <c r="H35" s="161">
        <v>21407</v>
      </c>
      <c r="I35" s="157">
        <v>7320</v>
      </c>
      <c r="J35" s="159">
        <v>1085</v>
      </c>
      <c r="K35" s="178">
        <f>Resident!$P$93</f>
        <v>9693</v>
      </c>
      <c r="L35" s="159">
        <f>Resident!$Q$99</f>
        <v>3496.5</v>
      </c>
      <c r="M35" s="161">
        <f t="shared" si="7"/>
        <v>21594.5</v>
      </c>
      <c r="N35" s="157">
        <f>M35-H35</f>
        <v>187.5</v>
      </c>
      <c r="O35" s="162">
        <f>N35/H35</f>
        <v>8.7588172093240532E-3</v>
      </c>
    </row>
    <row r="36" spans="1:24" ht="16.5" thickBot="1" x14ac:dyDescent="0.3">
      <c r="A36" s="48" t="s">
        <v>106</v>
      </c>
      <c r="B36" s="149"/>
      <c r="C36" s="149"/>
      <c r="D36" s="231"/>
      <c r="E36" s="232"/>
      <c r="F36" s="232"/>
      <c r="G36" s="214"/>
      <c r="H36" s="182"/>
      <c r="I36" s="180"/>
      <c r="J36" s="181"/>
      <c r="K36" s="232"/>
      <c r="L36" s="181"/>
      <c r="M36" s="182"/>
      <c r="N36" s="181"/>
      <c r="O36" s="151"/>
    </row>
    <row r="37" spans="1:24" ht="15.75" customHeight="1" x14ac:dyDescent="0.2">
      <c r="A37" s="154"/>
      <c r="B37" s="155" t="s">
        <v>2</v>
      </c>
      <c r="C37" s="187"/>
      <c r="D37" s="234"/>
      <c r="E37" s="234"/>
      <c r="F37" s="234"/>
      <c r="G37" s="215"/>
      <c r="H37" s="188"/>
      <c r="I37" s="189"/>
      <c r="J37" s="185"/>
      <c r="K37" s="234"/>
      <c r="L37" s="185"/>
      <c r="M37" s="190"/>
      <c r="N37" s="189"/>
      <c r="O37" s="156"/>
      <c r="Q37" s="18"/>
      <c r="R37" s="18"/>
    </row>
    <row r="38" spans="1:24" ht="15.75" customHeight="1" x14ac:dyDescent="0.2">
      <c r="A38" s="152"/>
      <c r="B38" s="153"/>
      <c r="C38" s="163" t="s">
        <v>14</v>
      </c>
      <c r="D38" s="157">
        <v>3636</v>
      </c>
      <c r="E38" s="178">
        <v>815</v>
      </c>
      <c r="F38" s="178">
        <v>9603</v>
      </c>
      <c r="G38" s="223">
        <v>3735</v>
      </c>
      <c r="H38" s="161">
        <v>17789</v>
      </c>
      <c r="I38" s="157">
        <v>3768</v>
      </c>
      <c r="J38" s="159">
        <v>835.5</v>
      </c>
      <c r="K38" s="178">
        <f>Resident!$P$93</f>
        <v>9693</v>
      </c>
      <c r="L38" s="191">
        <f>Resident!$Q$99</f>
        <v>3496.5</v>
      </c>
      <c r="M38" s="161">
        <f t="shared" ref="M38:M52" si="9">I38+J38+K38+L38</f>
        <v>17793</v>
      </c>
      <c r="N38" s="157">
        <f>M38-H38</f>
        <v>4</v>
      </c>
      <c r="O38" s="162">
        <f>N38/H38</f>
        <v>2.2485805835066613E-4</v>
      </c>
      <c r="P38" s="19"/>
      <c r="Q38" s="10"/>
      <c r="R38" s="11"/>
    </row>
    <row r="39" spans="1:24" ht="15.75" customHeight="1" x14ac:dyDescent="0.2">
      <c r="A39" s="152"/>
      <c r="B39" s="153"/>
      <c r="C39" s="163" t="s">
        <v>27</v>
      </c>
      <c r="D39" s="157">
        <v>3768</v>
      </c>
      <c r="E39" s="178">
        <v>815</v>
      </c>
      <c r="F39" s="178">
        <v>9603</v>
      </c>
      <c r="G39" s="223">
        <v>3735</v>
      </c>
      <c r="H39" s="161">
        <v>17921</v>
      </c>
      <c r="I39" s="157">
        <v>3768</v>
      </c>
      <c r="J39" s="159">
        <v>835.5</v>
      </c>
      <c r="K39" s="178">
        <f>Resident!$P$93</f>
        <v>9693</v>
      </c>
      <c r="L39" s="191">
        <f>Resident!$Q$99</f>
        <v>3496.5</v>
      </c>
      <c r="M39" s="161">
        <f t="shared" si="9"/>
        <v>17793</v>
      </c>
      <c r="N39" s="157">
        <f>M39-H39</f>
        <v>-128</v>
      </c>
      <c r="O39" s="162">
        <f>N39/H39</f>
        <v>-7.1424585681602593E-3</v>
      </c>
      <c r="P39" s="19"/>
      <c r="Q39" s="27"/>
      <c r="R39" s="11"/>
    </row>
    <row r="40" spans="1:24" s="45" customFormat="1" ht="15.75" customHeight="1" x14ac:dyDescent="0.2">
      <c r="A40" s="152"/>
      <c r="B40" s="153"/>
      <c r="C40" s="163" t="s">
        <v>109</v>
      </c>
      <c r="D40" s="244" t="s">
        <v>41</v>
      </c>
      <c r="E40" s="218" t="s">
        <v>41</v>
      </c>
      <c r="F40" s="218" t="s">
        <v>41</v>
      </c>
      <c r="G40" s="165" t="s">
        <v>41</v>
      </c>
      <c r="H40" s="240" t="s">
        <v>41</v>
      </c>
      <c r="I40" s="239">
        <v>4068</v>
      </c>
      <c r="J40" s="159">
        <v>835.5</v>
      </c>
      <c r="K40" s="178">
        <f>Resident!$P$93</f>
        <v>9693</v>
      </c>
      <c r="L40" s="191">
        <f>Resident!$Q$99</f>
        <v>3496.5</v>
      </c>
      <c r="M40" s="161">
        <f t="shared" ref="M40:M41" si="10">I40+J40+K40+L40</f>
        <v>18093</v>
      </c>
      <c r="N40" s="157"/>
      <c r="O40" s="162"/>
      <c r="P40" s="19"/>
      <c r="Q40" s="27"/>
      <c r="R40" s="11"/>
      <c r="S40" s="44"/>
      <c r="T40" s="44"/>
      <c r="U40" s="44"/>
      <c r="V40" s="44"/>
      <c r="W40" s="44"/>
      <c r="X40" s="44"/>
    </row>
    <row r="41" spans="1:24" s="45" customFormat="1" ht="15.75" customHeight="1" x14ac:dyDescent="0.2">
      <c r="A41" s="152"/>
      <c r="B41" s="153"/>
      <c r="C41" s="163" t="s">
        <v>110</v>
      </c>
      <c r="D41" s="244" t="s">
        <v>41</v>
      </c>
      <c r="E41" s="218" t="s">
        <v>41</v>
      </c>
      <c r="F41" s="218" t="s">
        <v>41</v>
      </c>
      <c r="G41" s="165" t="s">
        <v>41</v>
      </c>
      <c r="H41" s="240" t="s">
        <v>41</v>
      </c>
      <c r="I41" s="239">
        <v>12144</v>
      </c>
      <c r="J41" s="159">
        <v>835.5</v>
      </c>
      <c r="K41" s="178">
        <f>Resident!$P$93</f>
        <v>9693</v>
      </c>
      <c r="L41" s="191">
        <f>Resident!$Q$99</f>
        <v>3496.5</v>
      </c>
      <c r="M41" s="161">
        <f t="shared" si="10"/>
        <v>26169</v>
      </c>
      <c r="N41" s="157"/>
      <c r="O41" s="162"/>
      <c r="P41" s="19"/>
      <c r="Q41" s="27"/>
      <c r="R41" s="11"/>
      <c r="S41" s="44"/>
      <c r="T41" s="44"/>
      <c r="U41" s="44"/>
      <c r="V41" s="44"/>
      <c r="W41" s="44"/>
      <c r="X41" s="44"/>
    </row>
    <row r="42" spans="1:24" ht="15.75" customHeight="1" x14ac:dyDescent="0.2">
      <c r="A42" s="174"/>
      <c r="B42" s="175" t="s">
        <v>5</v>
      </c>
      <c r="C42" s="192"/>
      <c r="D42" s="249"/>
      <c r="E42" s="230"/>
      <c r="F42" s="250"/>
      <c r="G42" s="250"/>
      <c r="H42" s="213"/>
      <c r="I42" s="249"/>
      <c r="J42" s="176"/>
      <c r="K42" s="250"/>
      <c r="L42" s="251"/>
      <c r="M42" s="213"/>
      <c r="N42" s="249"/>
      <c r="O42" s="252"/>
      <c r="P42" s="19"/>
    </row>
    <row r="43" spans="1:24" ht="15.75" customHeight="1" x14ac:dyDescent="0.2">
      <c r="A43" s="152"/>
      <c r="B43" s="153"/>
      <c r="C43" s="163" t="s">
        <v>8</v>
      </c>
      <c r="D43" s="157">
        <v>4344</v>
      </c>
      <c r="E43" s="178">
        <v>815</v>
      </c>
      <c r="F43" s="178">
        <v>9603</v>
      </c>
      <c r="G43" s="223">
        <v>3735</v>
      </c>
      <c r="H43" s="161">
        <v>18497</v>
      </c>
      <c r="I43" s="157">
        <v>4476</v>
      </c>
      <c r="J43" s="159">
        <v>835.5</v>
      </c>
      <c r="K43" s="178">
        <f>Resident!$P$93</f>
        <v>9693</v>
      </c>
      <c r="L43" s="159">
        <f>Resident!$Q$99</f>
        <v>3496.5</v>
      </c>
      <c r="M43" s="161">
        <f t="shared" si="9"/>
        <v>18501</v>
      </c>
      <c r="N43" s="157">
        <f t="shared" ref="N43:N52" si="11">M43-H43</f>
        <v>4</v>
      </c>
      <c r="O43" s="162">
        <f t="shared" ref="O43:O52" si="12">N43/H43</f>
        <v>2.1625128399199871E-4</v>
      </c>
      <c r="P43" s="19"/>
    </row>
    <row r="44" spans="1:24" ht="15.75" customHeight="1" x14ac:dyDescent="0.2">
      <c r="A44" s="152"/>
      <c r="B44" s="153"/>
      <c r="C44" s="177" t="s">
        <v>9</v>
      </c>
      <c r="D44" s="157">
        <v>5244</v>
      </c>
      <c r="E44" s="178">
        <v>815</v>
      </c>
      <c r="F44" s="178">
        <v>9603</v>
      </c>
      <c r="G44" s="223">
        <v>3735</v>
      </c>
      <c r="H44" s="161">
        <v>19397</v>
      </c>
      <c r="I44" s="157">
        <v>5460</v>
      </c>
      <c r="J44" s="159">
        <v>835.5</v>
      </c>
      <c r="K44" s="178">
        <f>Resident!$P$93</f>
        <v>9693</v>
      </c>
      <c r="L44" s="159">
        <f>Resident!$Q$99</f>
        <v>3496.5</v>
      </c>
      <c r="M44" s="161">
        <f t="shared" si="9"/>
        <v>19485</v>
      </c>
      <c r="N44" s="157">
        <f t="shared" si="11"/>
        <v>88</v>
      </c>
      <c r="O44" s="162">
        <f t="shared" si="12"/>
        <v>4.5367840387688816E-3</v>
      </c>
      <c r="P44" s="19"/>
    </row>
    <row r="45" spans="1:24" ht="15.75" customHeight="1" x14ac:dyDescent="0.2">
      <c r="A45" s="152"/>
      <c r="B45" s="153"/>
      <c r="C45" s="177" t="s">
        <v>4</v>
      </c>
      <c r="D45" s="157">
        <v>5304</v>
      </c>
      <c r="E45" s="178">
        <v>815</v>
      </c>
      <c r="F45" s="178">
        <v>9603</v>
      </c>
      <c r="G45" s="223">
        <v>3735</v>
      </c>
      <c r="H45" s="161">
        <v>19457</v>
      </c>
      <c r="I45" s="157">
        <v>6852</v>
      </c>
      <c r="J45" s="159">
        <v>835.5</v>
      </c>
      <c r="K45" s="178">
        <f>Resident!$P$93</f>
        <v>9693</v>
      </c>
      <c r="L45" s="159">
        <f>Resident!$Q$99</f>
        <v>3496.5</v>
      </c>
      <c r="M45" s="161">
        <f t="shared" si="9"/>
        <v>20877</v>
      </c>
      <c r="N45" s="157">
        <f t="shared" si="11"/>
        <v>1420</v>
      </c>
      <c r="O45" s="162">
        <f t="shared" si="12"/>
        <v>7.2981446266125308E-2</v>
      </c>
      <c r="P45" s="19"/>
    </row>
    <row r="46" spans="1:24" s="45" customFormat="1" ht="15.75" customHeight="1" x14ac:dyDescent="0.2">
      <c r="A46" s="152"/>
      <c r="B46" s="153"/>
      <c r="C46" s="177" t="s">
        <v>48</v>
      </c>
      <c r="D46" s="157">
        <v>3492</v>
      </c>
      <c r="E46" s="178">
        <v>815</v>
      </c>
      <c r="F46" s="178">
        <v>9603</v>
      </c>
      <c r="G46" s="178">
        <v>3735</v>
      </c>
      <c r="H46" s="161">
        <v>17645</v>
      </c>
      <c r="I46" s="217" t="s">
        <v>41</v>
      </c>
      <c r="J46" s="218" t="s">
        <v>41</v>
      </c>
      <c r="K46" s="218" t="s">
        <v>41</v>
      </c>
      <c r="L46" s="218" t="s">
        <v>41</v>
      </c>
      <c r="M46" s="240" t="s">
        <v>41</v>
      </c>
      <c r="N46" s="157"/>
      <c r="O46" s="162"/>
      <c r="P46" s="19"/>
      <c r="Q46" s="44"/>
      <c r="R46" s="44"/>
      <c r="S46" s="44"/>
      <c r="T46" s="44"/>
      <c r="U46" s="44"/>
      <c r="V46" s="44"/>
      <c r="W46" s="44"/>
      <c r="X46" s="44"/>
    </row>
    <row r="47" spans="1:24" s="45" customFormat="1" ht="15.75" customHeight="1" x14ac:dyDescent="0.2">
      <c r="A47" s="152"/>
      <c r="B47" s="153"/>
      <c r="C47" s="193" t="s">
        <v>67</v>
      </c>
      <c r="D47" s="157">
        <v>5628</v>
      </c>
      <c r="E47" s="178">
        <v>815</v>
      </c>
      <c r="F47" s="178">
        <v>9603</v>
      </c>
      <c r="G47" s="178">
        <v>3735</v>
      </c>
      <c r="H47" s="161">
        <v>19781</v>
      </c>
      <c r="I47" s="157">
        <v>6852</v>
      </c>
      <c r="J47" s="159">
        <v>835.5</v>
      </c>
      <c r="K47" s="178">
        <f>Resident!$P$93</f>
        <v>9693</v>
      </c>
      <c r="L47" s="159">
        <f>Resident!$Q$99</f>
        <v>3496.5</v>
      </c>
      <c r="M47" s="161">
        <f t="shared" si="9"/>
        <v>20877</v>
      </c>
      <c r="N47" s="157">
        <f t="shared" ref="N47" si="13">M47-H47</f>
        <v>1096</v>
      </c>
      <c r="O47" s="162">
        <f t="shared" ref="O47" si="14">N47/H47</f>
        <v>5.5406703402254689E-2</v>
      </c>
      <c r="P47" s="19"/>
      <c r="Q47" s="44"/>
      <c r="R47" s="44"/>
      <c r="S47" s="44"/>
      <c r="T47" s="44"/>
      <c r="U47" s="44"/>
      <c r="V47" s="44"/>
      <c r="W47" s="44"/>
      <c r="X47" s="44"/>
    </row>
    <row r="48" spans="1:24" ht="15.75" customHeight="1" x14ac:dyDescent="0.2">
      <c r="A48" s="152"/>
      <c r="B48" s="153"/>
      <c r="C48" s="163" t="s">
        <v>28</v>
      </c>
      <c r="D48" s="157">
        <v>6048</v>
      </c>
      <c r="E48" s="178">
        <v>815</v>
      </c>
      <c r="F48" s="178">
        <v>9603</v>
      </c>
      <c r="G48" s="223">
        <v>3735</v>
      </c>
      <c r="H48" s="161">
        <v>20201</v>
      </c>
      <c r="I48" s="157">
        <v>6252</v>
      </c>
      <c r="J48" s="159">
        <v>835.5</v>
      </c>
      <c r="K48" s="178">
        <f>Resident!$P$93</f>
        <v>9693</v>
      </c>
      <c r="L48" s="159">
        <f>Resident!$Q$99</f>
        <v>3496.5</v>
      </c>
      <c r="M48" s="161">
        <f t="shared" si="9"/>
        <v>20277</v>
      </c>
      <c r="N48" s="157">
        <f t="shared" si="11"/>
        <v>76</v>
      </c>
      <c r="O48" s="162">
        <f t="shared" si="12"/>
        <v>3.7621899905945252E-3</v>
      </c>
      <c r="P48" s="19"/>
    </row>
    <row r="49" spans="1:24" ht="15.75" customHeight="1" x14ac:dyDescent="0.2">
      <c r="A49" s="152"/>
      <c r="B49" s="153"/>
      <c r="C49" s="163" t="s">
        <v>10</v>
      </c>
      <c r="D49" s="157">
        <v>5304</v>
      </c>
      <c r="E49" s="178">
        <v>815</v>
      </c>
      <c r="F49" s="178">
        <v>9603</v>
      </c>
      <c r="G49" s="223">
        <v>3735</v>
      </c>
      <c r="H49" s="161">
        <v>19457</v>
      </c>
      <c r="I49" s="157">
        <v>5460</v>
      </c>
      <c r="J49" s="159">
        <v>835.5</v>
      </c>
      <c r="K49" s="178">
        <f>Resident!$P$93</f>
        <v>9693</v>
      </c>
      <c r="L49" s="159">
        <f>Resident!$Q$99</f>
        <v>3496.5</v>
      </c>
      <c r="M49" s="161">
        <f t="shared" si="9"/>
        <v>19485</v>
      </c>
      <c r="N49" s="157">
        <f t="shared" si="11"/>
        <v>28</v>
      </c>
      <c r="O49" s="162">
        <f t="shared" si="12"/>
        <v>1.4390707714447243E-3</v>
      </c>
      <c r="P49" s="19"/>
    </row>
    <row r="50" spans="1:24" ht="15.75" customHeight="1" x14ac:dyDescent="0.2">
      <c r="A50" s="152"/>
      <c r="B50" s="153"/>
      <c r="C50" s="163" t="s">
        <v>7</v>
      </c>
      <c r="D50" s="157">
        <v>4272</v>
      </c>
      <c r="E50" s="178">
        <v>815</v>
      </c>
      <c r="F50" s="178">
        <v>9603</v>
      </c>
      <c r="G50" s="223">
        <v>3735</v>
      </c>
      <c r="H50" s="161">
        <v>18425</v>
      </c>
      <c r="I50" s="157">
        <v>4476</v>
      </c>
      <c r="J50" s="159">
        <v>835.5</v>
      </c>
      <c r="K50" s="178">
        <f>Resident!$P$93</f>
        <v>9693</v>
      </c>
      <c r="L50" s="159">
        <f>Resident!$Q$99</f>
        <v>3496.5</v>
      </c>
      <c r="M50" s="161">
        <f t="shared" si="9"/>
        <v>18501</v>
      </c>
      <c r="N50" s="157">
        <f t="shared" si="11"/>
        <v>76</v>
      </c>
      <c r="O50" s="162">
        <f t="shared" si="12"/>
        <v>4.1248303934871096E-3</v>
      </c>
      <c r="P50" s="19"/>
    </row>
    <row r="51" spans="1:24" s="45" customFormat="1" ht="15.75" customHeight="1" x14ac:dyDescent="0.2">
      <c r="A51" s="152"/>
      <c r="B51" s="153"/>
      <c r="C51" s="177" t="s">
        <v>49</v>
      </c>
      <c r="D51" s="157">
        <v>9324</v>
      </c>
      <c r="E51" s="178">
        <v>815</v>
      </c>
      <c r="F51" s="178">
        <v>9603</v>
      </c>
      <c r="G51" s="178">
        <v>3735</v>
      </c>
      <c r="H51" s="161">
        <v>23477</v>
      </c>
      <c r="I51" s="157">
        <v>9600</v>
      </c>
      <c r="J51" s="159">
        <v>835.5</v>
      </c>
      <c r="K51" s="178">
        <f>Resident!$P$93</f>
        <v>9693</v>
      </c>
      <c r="L51" s="159">
        <f>Resident!$Q$99</f>
        <v>3496.5</v>
      </c>
      <c r="M51" s="161">
        <f t="shared" si="9"/>
        <v>23625</v>
      </c>
      <c r="N51" s="157">
        <f t="shared" si="11"/>
        <v>148</v>
      </c>
      <c r="O51" s="162">
        <f t="shared" si="12"/>
        <v>6.3040422541210551E-3</v>
      </c>
      <c r="P51" s="19"/>
      <c r="Q51" s="44"/>
      <c r="R51" s="44"/>
      <c r="S51" s="44"/>
      <c r="T51" s="44"/>
      <c r="U51" s="44"/>
      <c r="V51" s="44"/>
      <c r="W51" s="44"/>
      <c r="X51" s="44"/>
    </row>
    <row r="52" spans="1:24" ht="15.75" customHeight="1" thickBot="1" x14ac:dyDescent="0.25">
      <c r="A52" s="194"/>
      <c r="B52" s="195"/>
      <c r="C52" s="196" t="s">
        <v>25</v>
      </c>
      <c r="D52" s="197">
        <v>6072</v>
      </c>
      <c r="E52" s="235">
        <v>815</v>
      </c>
      <c r="F52" s="235">
        <v>9603</v>
      </c>
      <c r="G52" s="236">
        <v>3735</v>
      </c>
      <c r="H52" s="199">
        <v>20225</v>
      </c>
      <c r="I52" s="197">
        <v>6852</v>
      </c>
      <c r="J52" s="198">
        <v>835.5</v>
      </c>
      <c r="K52" s="235">
        <f>Resident!$P$93</f>
        <v>9693</v>
      </c>
      <c r="L52" s="198">
        <f>Resident!$Q$99</f>
        <v>3496.5</v>
      </c>
      <c r="M52" s="199">
        <f t="shared" si="9"/>
        <v>20877</v>
      </c>
      <c r="N52" s="197">
        <f t="shared" si="11"/>
        <v>652</v>
      </c>
      <c r="O52" s="200">
        <f t="shared" si="12"/>
        <v>3.2237330037082818E-2</v>
      </c>
      <c r="P52" s="19"/>
    </row>
    <row r="53" spans="1:24" ht="19.5" thickBot="1" x14ac:dyDescent="0.3">
      <c r="A53" s="48" t="s">
        <v>51</v>
      </c>
      <c r="B53" s="149"/>
      <c r="C53" s="149"/>
      <c r="D53" s="149"/>
      <c r="E53" s="214"/>
      <c r="F53" s="214"/>
      <c r="G53" s="214"/>
      <c r="H53" s="232"/>
      <c r="I53" s="181"/>
      <c r="J53" s="181"/>
      <c r="K53" s="214"/>
      <c r="L53" s="181"/>
      <c r="M53" s="181"/>
      <c r="N53" s="181"/>
      <c r="O53" s="151"/>
    </row>
    <row r="54" spans="1:24" ht="15.75" customHeight="1" x14ac:dyDescent="0.2">
      <c r="A54" s="152"/>
      <c r="B54" s="153" t="s">
        <v>2</v>
      </c>
      <c r="C54" s="153"/>
      <c r="D54" s="152"/>
      <c r="E54" s="233"/>
      <c r="F54" s="233"/>
      <c r="G54" s="233"/>
      <c r="H54" s="225"/>
      <c r="I54" s="201"/>
      <c r="J54" s="193"/>
      <c r="K54" s="233"/>
      <c r="L54" s="193"/>
      <c r="M54" s="162"/>
      <c r="N54" s="193"/>
      <c r="O54" s="202"/>
    </row>
    <row r="55" spans="1:24" ht="15.75" customHeight="1" x14ac:dyDescent="0.2">
      <c r="A55" s="152"/>
      <c r="B55" s="153"/>
      <c r="C55" s="153" t="s">
        <v>13</v>
      </c>
      <c r="D55" s="157">
        <v>4740</v>
      </c>
      <c r="E55" s="178">
        <v>277</v>
      </c>
      <c r="F55" s="178">
        <v>9603</v>
      </c>
      <c r="G55" s="223">
        <v>3735</v>
      </c>
      <c r="H55" s="161">
        <v>18355</v>
      </c>
      <c r="I55" s="157">
        <v>4920</v>
      </c>
      <c r="J55" s="159">
        <v>255</v>
      </c>
      <c r="K55" s="178">
        <f>Resident!$P$93</f>
        <v>9693</v>
      </c>
      <c r="L55" s="159">
        <f>Resident!$Q$99</f>
        <v>3496.5</v>
      </c>
      <c r="M55" s="161">
        <f t="shared" ref="M55:M72" si="15">I55+J55+K55+L55</f>
        <v>18364.5</v>
      </c>
      <c r="N55" s="159">
        <f>M55-H55</f>
        <v>9.5</v>
      </c>
      <c r="O55" s="162">
        <f>N55/H55</f>
        <v>5.1757014437482977E-4</v>
      </c>
    </row>
    <row r="56" spans="1:24" ht="15.75" customHeight="1" x14ac:dyDescent="0.2">
      <c r="A56" s="152"/>
      <c r="B56" s="153"/>
      <c r="C56" s="203" t="s">
        <v>42</v>
      </c>
      <c r="D56" s="169">
        <v>4560</v>
      </c>
      <c r="E56" s="228">
        <v>277</v>
      </c>
      <c r="F56" s="228">
        <v>9603</v>
      </c>
      <c r="G56" s="229">
        <v>3735</v>
      </c>
      <c r="H56" s="172">
        <v>18175</v>
      </c>
      <c r="I56" s="169">
        <v>4740</v>
      </c>
      <c r="J56" s="171">
        <v>255</v>
      </c>
      <c r="K56" s="228">
        <f>Resident!$P$93</f>
        <v>9693</v>
      </c>
      <c r="L56" s="171">
        <f>Resident!$Q$99</f>
        <v>3496.5</v>
      </c>
      <c r="M56" s="172">
        <f t="shared" si="15"/>
        <v>18184.5</v>
      </c>
      <c r="N56" s="171">
        <f>M56-H56</f>
        <v>9.5</v>
      </c>
      <c r="O56" s="173">
        <f>N56/H56</f>
        <v>5.2269601100412655E-4</v>
      </c>
    </row>
    <row r="57" spans="1:24" ht="15.75" customHeight="1" x14ac:dyDescent="0.2">
      <c r="A57" s="174"/>
      <c r="B57" s="175" t="s">
        <v>5</v>
      </c>
      <c r="C57" s="175"/>
      <c r="D57" s="157"/>
      <c r="E57" s="178"/>
      <c r="F57" s="178"/>
      <c r="G57" s="178"/>
      <c r="H57" s="161"/>
      <c r="I57" s="157"/>
      <c r="J57" s="159"/>
      <c r="K57" s="178"/>
      <c r="L57" s="159"/>
      <c r="M57" s="161"/>
      <c r="N57" s="159"/>
      <c r="O57" s="162"/>
    </row>
    <row r="58" spans="1:24" ht="15.75" customHeight="1" x14ac:dyDescent="0.2">
      <c r="A58" s="152"/>
      <c r="B58" s="153"/>
      <c r="C58" s="153" t="s">
        <v>43</v>
      </c>
      <c r="D58" s="157">
        <v>4284</v>
      </c>
      <c r="E58" s="178">
        <v>277</v>
      </c>
      <c r="F58" s="178">
        <v>9603</v>
      </c>
      <c r="G58" s="223">
        <v>3735</v>
      </c>
      <c r="H58" s="161">
        <v>17899</v>
      </c>
      <c r="I58" s="157">
        <v>4284</v>
      </c>
      <c r="J58" s="159">
        <v>255</v>
      </c>
      <c r="K58" s="178">
        <f>Resident!$P$93</f>
        <v>9693</v>
      </c>
      <c r="L58" s="159">
        <f>Resident!$Q$99</f>
        <v>3496.5</v>
      </c>
      <c r="M58" s="161">
        <f t="shared" si="15"/>
        <v>17728.5</v>
      </c>
      <c r="N58" s="159">
        <f t="shared" ref="N58:N72" si="16">M58-H58</f>
        <v>-170.5</v>
      </c>
      <c r="O58" s="162">
        <f t="shared" ref="O58:O72" si="17">N58/H58</f>
        <v>-9.5256718252416332E-3</v>
      </c>
      <c r="Q58" s="22"/>
    </row>
    <row r="59" spans="1:24" ht="15.75" customHeight="1" x14ac:dyDescent="0.2">
      <c r="A59" s="152"/>
      <c r="B59" s="153"/>
      <c r="C59" s="193" t="s">
        <v>68</v>
      </c>
      <c r="D59" s="157">
        <v>4800</v>
      </c>
      <c r="E59" s="178">
        <v>277</v>
      </c>
      <c r="F59" s="178">
        <v>9603</v>
      </c>
      <c r="G59" s="223">
        <v>3735</v>
      </c>
      <c r="H59" s="161">
        <v>18415</v>
      </c>
      <c r="I59" s="157">
        <v>5184</v>
      </c>
      <c r="J59" s="159">
        <v>255</v>
      </c>
      <c r="K59" s="178">
        <f>Resident!$P$93</f>
        <v>9693</v>
      </c>
      <c r="L59" s="159">
        <f>Resident!$Q$99</f>
        <v>3496.5</v>
      </c>
      <c r="M59" s="161">
        <f t="shared" si="15"/>
        <v>18628.5</v>
      </c>
      <c r="N59" s="159">
        <f t="shared" si="16"/>
        <v>213.5</v>
      </c>
      <c r="O59" s="162">
        <f t="shared" si="17"/>
        <v>1.1593809394515341E-2</v>
      </c>
      <c r="Q59" s="22"/>
    </row>
    <row r="60" spans="1:24" s="45" customFormat="1" ht="15.75" customHeight="1" x14ac:dyDescent="0.2">
      <c r="A60" s="152"/>
      <c r="B60" s="153"/>
      <c r="C60" s="193" t="s">
        <v>69</v>
      </c>
      <c r="D60" s="157">
        <v>3936</v>
      </c>
      <c r="E60" s="178">
        <v>277</v>
      </c>
      <c r="F60" s="178">
        <v>9603</v>
      </c>
      <c r="G60" s="223">
        <v>3735</v>
      </c>
      <c r="H60" s="161">
        <v>17551</v>
      </c>
      <c r="I60" s="157">
        <v>4848</v>
      </c>
      <c r="J60" s="159">
        <v>255</v>
      </c>
      <c r="K60" s="178">
        <f>Resident!$P$93</f>
        <v>9693</v>
      </c>
      <c r="L60" s="159">
        <f>Resident!$Q$99</f>
        <v>3496.5</v>
      </c>
      <c r="M60" s="161">
        <f t="shared" si="15"/>
        <v>18292.5</v>
      </c>
      <c r="N60" s="159">
        <f t="shared" ref="N60" si="18">M60-H60</f>
        <v>741.5</v>
      </c>
      <c r="O60" s="162">
        <f t="shared" ref="O60" si="19">N60/H60</f>
        <v>4.2248304939889465E-2</v>
      </c>
      <c r="P60" s="44"/>
      <c r="Q60" s="28"/>
      <c r="R60" s="44"/>
      <c r="S60" s="44"/>
      <c r="T60" s="44"/>
      <c r="U60" s="44"/>
      <c r="V60" s="44"/>
      <c r="W60" s="44"/>
      <c r="X60" s="44"/>
    </row>
    <row r="61" spans="1:24" s="45" customFormat="1" ht="15.75" customHeight="1" x14ac:dyDescent="0.2">
      <c r="A61" s="152"/>
      <c r="B61" s="153"/>
      <c r="C61" s="177" t="s">
        <v>70</v>
      </c>
      <c r="D61" s="224">
        <v>5460</v>
      </c>
      <c r="E61" s="223">
        <v>277</v>
      </c>
      <c r="F61" s="223">
        <v>9603</v>
      </c>
      <c r="G61" s="223">
        <v>3735</v>
      </c>
      <c r="H61" s="225">
        <v>19075</v>
      </c>
      <c r="I61" s="157">
        <v>5736</v>
      </c>
      <c r="J61" s="159">
        <v>255</v>
      </c>
      <c r="K61" s="223">
        <f>Resident!$P$93</f>
        <v>9693</v>
      </c>
      <c r="L61" s="159">
        <f>Resident!$Q$99</f>
        <v>3496.5</v>
      </c>
      <c r="M61" s="161">
        <f t="shared" si="15"/>
        <v>19180.5</v>
      </c>
      <c r="N61" s="159"/>
      <c r="O61" s="162"/>
      <c r="P61" s="44"/>
      <c r="Q61" s="28"/>
      <c r="R61" s="44"/>
      <c r="S61" s="44"/>
      <c r="T61" s="44"/>
      <c r="U61" s="44"/>
      <c r="V61" s="44"/>
      <c r="W61" s="44"/>
      <c r="X61" s="44"/>
    </row>
    <row r="62" spans="1:24" ht="15.75" customHeight="1" x14ac:dyDescent="0.2">
      <c r="A62" s="152"/>
      <c r="B62" s="153"/>
      <c r="C62" s="153" t="s">
        <v>35</v>
      </c>
      <c r="D62" s="157">
        <v>8796</v>
      </c>
      <c r="E62" s="178">
        <v>277</v>
      </c>
      <c r="F62" s="178">
        <v>9603</v>
      </c>
      <c r="G62" s="223">
        <v>3735</v>
      </c>
      <c r="H62" s="161">
        <v>22411</v>
      </c>
      <c r="I62" s="157">
        <v>9060</v>
      </c>
      <c r="J62" s="159">
        <v>255</v>
      </c>
      <c r="K62" s="178">
        <f>Resident!$P$93</f>
        <v>9693</v>
      </c>
      <c r="L62" s="159">
        <f>Resident!$Q$99</f>
        <v>3496.5</v>
      </c>
      <c r="M62" s="161">
        <f t="shared" si="15"/>
        <v>22504.5</v>
      </c>
      <c r="N62" s="159">
        <f t="shared" si="16"/>
        <v>93.5</v>
      </c>
      <c r="O62" s="162">
        <f t="shared" si="17"/>
        <v>4.1720583641961535E-3</v>
      </c>
      <c r="Q62" s="22"/>
    </row>
    <row r="63" spans="1:24" ht="15.75" customHeight="1" x14ac:dyDescent="0.2">
      <c r="A63" s="152"/>
      <c r="B63" s="153"/>
      <c r="C63" s="153" t="s">
        <v>36</v>
      </c>
      <c r="D63" s="157">
        <v>5496</v>
      </c>
      <c r="E63" s="178">
        <v>277</v>
      </c>
      <c r="F63" s="178">
        <v>9603</v>
      </c>
      <c r="G63" s="223">
        <v>3735</v>
      </c>
      <c r="H63" s="161">
        <v>19111</v>
      </c>
      <c r="I63" s="157">
        <v>5664</v>
      </c>
      <c r="J63" s="159">
        <v>255</v>
      </c>
      <c r="K63" s="178">
        <f>Resident!$P$93</f>
        <v>9693</v>
      </c>
      <c r="L63" s="159">
        <f>Resident!$Q$99</f>
        <v>3496.5</v>
      </c>
      <c r="M63" s="161">
        <f t="shared" si="15"/>
        <v>19108.5</v>
      </c>
      <c r="N63" s="159">
        <f t="shared" si="16"/>
        <v>-2.5</v>
      </c>
      <c r="O63" s="162">
        <f t="shared" si="17"/>
        <v>-1.308147140390351E-4</v>
      </c>
      <c r="Q63" s="22"/>
    </row>
    <row r="64" spans="1:24" ht="15.75" customHeight="1" x14ac:dyDescent="0.2">
      <c r="A64" s="152"/>
      <c r="B64" s="153"/>
      <c r="C64" s="193" t="s">
        <v>44</v>
      </c>
      <c r="D64" s="157">
        <v>5496</v>
      </c>
      <c r="E64" s="178">
        <v>277</v>
      </c>
      <c r="F64" s="178">
        <v>9603</v>
      </c>
      <c r="G64" s="223">
        <v>3735</v>
      </c>
      <c r="H64" s="161">
        <v>19111</v>
      </c>
      <c r="I64" s="157">
        <v>5664</v>
      </c>
      <c r="J64" s="159">
        <v>255</v>
      </c>
      <c r="K64" s="178">
        <f>Resident!$P$93</f>
        <v>9693</v>
      </c>
      <c r="L64" s="159">
        <f>Resident!$Q$99</f>
        <v>3496.5</v>
      </c>
      <c r="M64" s="161">
        <f t="shared" si="15"/>
        <v>19108.5</v>
      </c>
      <c r="N64" s="159">
        <f t="shared" si="16"/>
        <v>-2.5</v>
      </c>
      <c r="O64" s="162">
        <f t="shared" si="17"/>
        <v>-1.308147140390351E-4</v>
      </c>
      <c r="Q64" s="22"/>
    </row>
    <row r="65" spans="1:24" ht="15.75" customHeight="1" x14ac:dyDescent="0.2">
      <c r="A65" s="152"/>
      <c r="B65" s="153"/>
      <c r="C65" s="193" t="s">
        <v>45</v>
      </c>
      <c r="D65" s="157">
        <v>6000</v>
      </c>
      <c r="E65" s="178">
        <v>277</v>
      </c>
      <c r="F65" s="178">
        <v>9603</v>
      </c>
      <c r="G65" s="223">
        <v>3735</v>
      </c>
      <c r="H65" s="161">
        <v>19615</v>
      </c>
      <c r="I65" s="157">
        <v>6180</v>
      </c>
      <c r="J65" s="159">
        <v>255</v>
      </c>
      <c r="K65" s="178">
        <f>Resident!$P$93</f>
        <v>9693</v>
      </c>
      <c r="L65" s="159">
        <f>Resident!$Q$99</f>
        <v>3496.5</v>
      </c>
      <c r="M65" s="161">
        <f t="shared" si="15"/>
        <v>19624.5</v>
      </c>
      <c r="N65" s="159">
        <f t="shared" si="16"/>
        <v>9.5</v>
      </c>
      <c r="O65" s="162">
        <f t="shared" si="17"/>
        <v>4.8432322202396127E-4</v>
      </c>
      <c r="Q65" s="22"/>
    </row>
    <row r="66" spans="1:24" ht="15.75" customHeight="1" x14ac:dyDescent="0.2">
      <c r="A66" s="152"/>
      <c r="B66" s="153"/>
      <c r="C66" s="153" t="s">
        <v>23</v>
      </c>
      <c r="D66" s="157">
        <v>7020</v>
      </c>
      <c r="E66" s="178">
        <v>277</v>
      </c>
      <c r="F66" s="178">
        <v>9603</v>
      </c>
      <c r="G66" s="223">
        <v>3735</v>
      </c>
      <c r="H66" s="161">
        <v>20635</v>
      </c>
      <c r="I66" s="157">
        <v>7308</v>
      </c>
      <c r="J66" s="159">
        <v>255</v>
      </c>
      <c r="K66" s="178">
        <f>Resident!$P$93</f>
        <v>9693</v>
      </c>
      <c r="L66" s="159">
        <f>Resident!$Q$99</f>
        <v>3496.5</v>
      </c>
      <c r="M66" s="161">
        <f t="shared" si="15"/>
        <v>20752.5</v>
      </c>
      <c r="N66" s="159">
        <f t="shared" si="16"/>
        <v>117.5</v>
      </c>
      <c r="O66" s="162">
        <f t="shared" si="17"/>
        <v>5.694208868427429E-3</v>
      </c>
      <c r="Q66" s="22"/>
    </row>
    <row r="67" spans="1:24" ht="15.75" customHeight="1" x14ac:dyDescent="0.2">
      <c r="A67" s="152"/>
      <c r="B67" s="153"/>
      <c r="C67" s="153" t="s">
        <v>46</v>
      </c>
      <c r="D67" s="157">
        <v>8172</v>
      </c>
      <c r="E67" s="178">
        <v>277</v>
      </c>
      <c r="F67" s="178">
        <v>9603</v>
      </c>
      <c r="G67" s="223">
        <v>3735</v>
      </c>
      <c r="H67" s="161">
        <v>21787</v>
      </c>
      <c r="I67" s="157">
        <v>8496</v>
      </c>
      <c r="J67" s="159">
        <v>255</v>
      </c>
      <c r="K67" s="178">
        <f>Resident!$P$93</f>
        <v>9693</v>
      </c>
      <c r="L67" s="159">
        <f>Resident!$Q$99</f>
        <v>3496.5</v>
      </c>
      <c r="M67" s="161">
        <f t="shared" si="15"/>
        <v>21940.5</v>
      </c>
      <c r="N67" s="159">
        <f t="shared" si="16"/>
        <v>153.5</v>
      </c>
      <c r="O67" s="162">
        <f t="shared" si="17"/>
        <v>7.0454858401799237E-3</v>
      </c>
      <c r="Q67" s="22"/>
    </row>
    <row r="68" spans="1:24" s="45" customFormat="1" ht="15.75" customHeight="1" x14ac:dyDescent="0.2">
      <c r="A68" s="152"/>
      <c r="B68" s="153"/>
      <c r="C68" s="153" t="s">
        <v>112</v>
      </c>
      <c r="D68" s="217" t="s">
        <v>41</v>
      </c>
      <c r="E68" s="218" t="s">
        <v>41</v>
      </c>
      <c r="F68" s="218" t="s">
        <v>41</v>
      </c>
      <c r="G68" s="165" t="s">
        <v>41</v>
      </c>
      <c r="H68" s="240" t="s">
        <v>41</v>
      </c>
      <c r="I68" s="157">
        <v>7800</v>
      </c>
      <c r="J68" s="159">
        <v>256</v>
      </c>
      <c r="K68" s="178">
        <f>Resident!$P$93</f>
        <v>9693</v>
      </c>
      <c r="L68" s="159">
        <f>Resident!$Q$99</f>
        <v>3496.5</v>
      </c>
      <c r="M68" s="161">
        <f t="shared" ref="M68" si="20">I68+J68+K68+L68</f>
        <v>21245.5</v>
      </c>
      <c r="N68" s="159"/>
      <c r="O68" s="162"/>
      <c r="P68" s="44"/>
      <c r="Q68" s="28"/>
      <c r="R68" s="44"/>
      <c r="S68" s="44"/>
      <c r="T68" s="44"/>
      <c r="U68" s="44"/>
      <c r="V68" s="44"/>
      <c r="W68" s="44"/>
      <c r="X68" s="44"/>
    </row>
    <row r="69" spans="1:24" ht="15.75" customHeight="1" x14ac:dyDescent="0.2">
      <c r="A69" s="152"/>
      <c r="B69" s="153"/>
      <c r="C69" s="153" t="s">
        <v>50</v>
      </c>
      <c r="D69" s="157">
        <v>7440</v>
      </c>
      <c r="E69" s="178">
        <v>277</v>
      </c>
      <c r="F69" s="178">
        <v>9603</v>
      </c>
      <c r="G69" s="223">
        <v>3735</v>
      </c>
      <c r="H69" s="161">
        <v>21055</v>
      </c>
      <c r="I69" s="157">
        <v>7440</v>
      </c>
      <c r="J69" s="159">
        <v>255</v>
      </c>
      <c r="K69" s="178">
        <f>Resident!$P$93</f>
        <v>9693</v>
      </c>
      <c r="L69" s="159">
        <f>Resident!$Q$99</f>
        <v>3496.5</v>
      </c>
      <c r="M69" s="161">
        <f t="shared" si="15"/>
        <v>20884.5</v>
      </c>
      <c r="N69" s="159">
        <f t="shared" si="16"/>
        <v>-170.5</v>
      </c>
      <c r="O69" s="162">
        <f t="shared" si="17"/>
        <v>-8.0978389931132752E-3</v>
      </c>
      <c r="Q69" s="22"/>
    </row>
    <row r="70" spans="1:24" ht="15.75" customHeight="1" x14ac:dyDescent="0.2">
      <c r="A70" s="152"/>
      <c r="B70" s="153"/>
      <c r="C70" s="193" t="s">
        <v>37</v>
      </c>
      <c r="D70" s="157">
        <v>7020</v>
      </c>
      <c r="E70" s="178">
        <v>277</v>
      </c>
      <c r="F70" s="178">
        <v>9603</v>
      </c>
      <c r="G70" s="223">
        <v>3735</v>
      </c>
      <c r="H70" s="161">
        <v>20635</v>
      </c>
      <c r="I70" s="157">
        <v>7320</v>
      </c>
      <c r="J70" s="159">
        <v>255</v>
      </c>
      <c r="K70" s="178">
        <f>Resident!$P$93</f>
        <v>9693</v>
      </c>
      <c r="L70" s="159">
        <f>Resident!$Q$99</f>
        <v>3496.5</v>
      </c>
      <c r="M70" s="161">
        <f t="shared" si="15"/>
        <v>20764.5</v>
      </c>
      <c r="N70" s="159">
        <f t="shared" si="16"/>
        <v>129.5</v>
      </c>
      <c r="O70" s="162">
        <f t="shared" si="17"/>
        <v>6.275745093288103E-3</v>
      </c>
      <c r="Q70" s="22"/>
    </row>
    <row r="71" spans="1:24" ht="15.75" customHeight="1" x14ac:dyDescent="0.2">
      <c r="A71" s="152"/>
      <c r="B71" s="153"/>
      <c r="C71" s="193" t="s">
        <v>38</v>
      </c>
      <c r="D71" s="157">
        <v>6600</v>
      </c>
      <c r="E71" s="178">
        <v>277</v>
      </c>
      <c r="F71" s="178">
        <v>9603</v>
      </c>
      <c r="G71" s="223">
        <v>3735</v>
      </c>
      <c r="H71" s="161">
        <v>20215</v>
      </c>
      <c r="I71" s="157">
        <v>6900</v>
      </c>
      <c r="J71" s="159">
        <v>255</v>
      </c>
      <c r="K71" s="178">
        <f>Resident!$P$93</f>
        <v>9693</v>
      </c>
      <c r="L71" s="159">
        <f>Resident!$Q$99</f>
        <v>3496.5</v>
      </c>
      <c r="M71" s="161">
        <f t="shared" si="15"/>
        <v>20344.5</v>
      </c>
      <c r="N71" s="159">
        <f t="shared" si="16"/>
        <v>129.5</v>
      </c>
      <c r="O71" s="162">
        <f t="shared" si="17"/>
        <v>6.4061340588671776E-3</v>
      </c>
      <c r="Q71" s="22"/>
    </row>
    <row r="72" spans="1:24" ht="15.75" customHeight="1" x14ac:dyDescent="0.2">
      <c r="A72" s="152"/>
      <c r="B72" s="153"/>
      <c r="C72" s="193" t="s">
        <v>102</v>
      </c>
      <c r="D72" s="204">
        <v>1802</v>
      </c>
      <c r="E72" s="237">
        <v>277</v>
      </c>
      <c r="F72" s="228">
        <v>9603</v>
      </c>
      <c r="G72" s="229">
        <v>3735</v>
      </c>
      <c r="H72" s="172">
        <v>15417</v>
      </c>
      <c r="I72" s="204">
        <v>1824</v>
      </c>
      <c r="J72" s="171">
        <v>255</v>
      </c>
      <c r="K72" s="228">
        <f>Resident!$P$93</f>
        <v>9693</v>
      </c>
      <c r="L72" s="171">
        <f>Resident!$Q$99</f>
        <v>3496.5</v>
      </c>
      <c r="M72" s="172">
        <f t="shared" si="15"/>
        <v>15268.5</v>
      </c>
      <c r="N72" s="171">
        <f t="shared" si="16"/>
        <v>-148.5</v>
      </c>
      <c r="O72" s="173">
        <f t="shared" si="17"/>
        <v>-9.6322241681260946E-3</v>
      </c>
    </row>
    <row r="73" spans="1:24" ht="15.75" customHeight="1" x14ac:dyDescent="0.2">
      <c r="A73" s="174"/>
      <c r="B73" s="175" t="s">
        <v>11</v>
      </c>
      <c r="C73" s="175"/>
      <c r="D73" s="205"/>
      <c r="E73" s="206"/>
      <c r="F73" s="206"/>
      <c r="G73" s="206"/>
      <c r="H73" s="207"/>
      <c r="I73" s="157"/>
      <c r="J73" s="159"/>
      <c r="K73" s="159"/>
      <c r="L73" s="159"/>
      <c r="M73" s="161"/>
      <c r="N73" s="159"/>
      <c r="O73" s="162"/>
    </row>
    <row r="74" spans="1:24" ht="15.75" customHeight="1" x14ac:dyDescent="0.2">
      <c r="A74" s="152"/>
      <c r="B74" s="153"/>
      <c r="C74" s="208" t="s">
        <v>31</v>
      </c>
      <c r="D74" s="164" t="s">
        <v>41</v>
      </c>
      <c r="E74" s="165" t="s">
        <v>41</v>
      </c>
      <c r="F74" s="165" t="s">
        <v>41</v>
      </c>
      <c r="G74" s="165" t="s">
        <v>41</v>
      </c>
      <c r="H74" s="166" t="s">
        <v>41</v>
      </c>
      <c r="I74" s="217" t="s">
        <v>41</v>
      </c>
      <c r="J74" s="218" t="s">
        <v>41</v>
      </c>
      <c r="K74" s="218" t="s">
        <v>41</v>
      </c>
      <c r="L74" s="218" t="s">
        <v>41</v>
      </c>
      <c r="M74" s="216" t="s">
        <v>41</v>
      </c>
      <c r="N74" s="165" t="s">
        <v>41</v>
      </c>
      <c r="O74" s="166" t="s">
        <v>41</v>
      </c>
    </row>
    <row r="75" spans="1:24" ht="15.75" customHeight="1" x14ac:dyDescent="0.2">
      <c r="A75" s="152"/>
      <c r="B75" s="153"/>
      <c r="C75" s="208" t="s">
        <v>32</v>
      </c>
      <c r="D75" s="164" t="s">
        <v>41</v>
      </c>
      <c r="E75" s="165" t="s">
        <v>41</v>
      </c>
      <c r="F75" s="165" t="s">
        <v>41</v>
      </c>
      <c r="G75" s="165" t="s">
        <v>41</v>
      </c>
      <c r="H75" s="166" t="s">
        <v>41</v>
      </c>
      <c r="I75" s="217" t="s">
        <v>41</v>
      </c>
      <c r="J75" s="218" t="s">
        <v>41</v>
      </c>
      <c r="K75" s="218" t="s">
        <v>41</v>
      </c>
      <c r="L75" s="218" t="s">
        <v>41</v>
      </c>
      <c r="M75" s="216" t="s">
        <v>41</v>
      </c>
      <c r="N75" s="165" t="s">
        <v>41</v>
      </c>
      <c r="O75" s="166" t="s">
        <v>41</v>
      </c>
    </row>
    <row r="76" spans="1:24" ht="15.75" customHeight="1" x14ac:dyDescent="0.2">
      <c r="A76" s="152"/>
      <c r="B76" s="153"/>
      <c r="C76" s="208" t="s">
        <v>33</v>
      </c>
      <c r="D76" s="164" t="s">
        <v>41</v>
      </c>
      <c r="E76" s="165" t="s">
        <v>41</v>
      </c>
      <c r="F76" s="165" t="s">
        <v>41</v>
      </c>
      <c r="G76" s="165" t="s">
        <v>41</v>
      </c>
      <c r="H76" s="166" t="s">
        <v>41</v>
      </c>
      <c r="I76" s="217" t="s">
        <v>41</v>
      </c>
      <c r="J76" s="218" t="s">
        <v>41</v>
      </c>
      <c r="K76" s="218" t="s">
        <v>41</v>
      </c>
      <c r="L76" s="218" t="s">
        <v>41</v>
      </c>
      <c r="M76" s="216" t="s">
        <v>41</v>
      </c>
      <c r="N76" s="165" t="s">
        <v>41</v>
      </c>
      <c r="O76" s="166" t="s">
        <v>41</v>
      </c>
    </row>
    <row r="77" spans="1:24" ht="15.75" customHeight="1" x14ac:dyDescent="0.2">
      <c r="A77" s="152"/>
      <c r="B77" s="153"/>
      <c r="C77" s="208" t="s">
        <v>29</v>
      </c>
      <c r="D77" s="164" t="s">
        <v>41</v>
      </c>
      <c r="E77" s="165" t="s">
        <v>41</v>
      </c>
      <c r="F77" s="165" t="s">
        <v>41</v>
      </c>
      <c r="G77" s="165" t="s">
        <v>41</v>
      </c>
      <c r="H77" s="166" t="s">
        <v>41</v>
      </c>
      <c r="I77" s="164" t="s">
        <v>41</v>
      </c>
      <c r="J77" s="165" t="s">
        <v>41</v>
      </c>
      <c r="K77" s="165" t="s">
        <v>41</v>
      </c>
      <c r="L77" s="165" t="s">
        <v>41</v>
      </c>
      <c r="M77" s="166" t="s">
        <v>41</v>
      </c>
      <c r="N77" s="165" t="s">
        <v>41</v>
      </c>
      <c r="O77" s="166" t="s">
        <v>41</v>
      </c>
    </row>
    <row r="78" spans="1:24" s="13" customFormat="1" ht="15.75" customHeight="1" thickBot="1" x14ac:dyDescent="0.25">
      <c r="A78" s="194"/>
      <c r="B78" s="195"/>
      <c r="C78" s="209" t="s">
        <v>34</v>
      </c>
      <c r="D78" s="210" t="s">
        <v>41</v>
      </c>
      <c r="E78" s="211" t="s">
        <v>41</v>
      </c>
      <c r="F78" s="211" t="s">
        <v>41</v>
      </c>
      <c r="G78" s="211" t="s">
        <v>41</v>
      </c>
      <c r="H78" s="212" t="s">
        <v>41</v>
      </c>
      <c r="I78" s="210" t="s">
        <v>41</v>
      </c>
      <c r="J78" s="211" t="s">
        <v>41</v>
      </c>
      <c r="K78" s="211" t="s">
        <v>41</v>
      </c>
      <c r="L78" s="211" t="s">
        <v>41</v>
      </c>
      <c r="M78" s="212" t="s">
        <v>41</v>
      </c>
      <c r="N78" s="211" t="s">
        <v>41</v>
      </c>
      <c r="O78" s="212" t="s">
        <v>41</v>
      </c>
      <c r="P78" s="12"/>
      <c r="Q78" s="12"/>
      <c r="R78" s="12"/>
      <c r="S78" s="12"/>
      <c r="T78" s="12"/>
      <c r="U78" s="12"/>
      <c r="V78" s="12"/>
      <c r="W78" s="12"/>
      <c r="X78" s="12"/>
    </row>
    <row r="79" spans="1:24" s="17" customFormat="1" ht="21.75" customHeight="1" x14ac:dyDescent="0.25">
      <c r="A79" s="38"/>
      <c r="B79" s="39" t="s">
        <v>21</v>
      </c>
      <c r="C79" s="38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40"/>
      <c r="P79" s="26"/>
      <c r="Q79" s="26"/>
      <c r="R79" s="26"/>
      <c r="S79" s="26"/>
      <c r="T79" s="26"/>
      <c r="U79" s="26"/>
      <c r="V79" s="26"/>
      <c r="W79" s="26"/>
      <c r="X79" s="26"/>
    </row>
    <row r="80" spans="1:24" s="46" customFormat="1" ht="12.75" customHeight="1" x14ac:dyDescent="0.25">
      <c r="A80" s="38"/>
      <c r="B80" s="39"/>
      <c r="C80" s="33" t="s">
        <v>76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50"/>
      <c r="P80" s="26"/>
      <c r="Q80" s="26"/>
      <c r="R80" s="26"/>
      <c r="S80" s="26"/>
      <c r="T80" s="26"/>
      <c r="U80" s="26"/>
      <c r="V80" s="26"/>
      <c r="W80" s="26"/>
      <c r="X80" s="26"/>
    </row>
    <row r="81" spans="1:24" s="13" customFormat="1" x14ac:dyDescent="0.2">
      <c r="A81" s="46"/>
      <c r="B81" s="46"/>
      <c r="C81" s="55" t="s">
        <v>73</v>
      </c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2"/>
      <c r="P81" s="12"/>
      <c r="Q81" s="12"/>
      <c r="R81" s="12"/>
      <c r="S81" s="12"/>
      <c r="T81" s="12"/>
      <c r="U81" s="12"/>
      <c r="V81" s="12"/>
      <c r="W81" s="12"/>
      <c r="X81" s="12"/>
    </row>
    <row r="82" spans="1:24" s="13" customFormat="1" x14ac:dyDescent="0.2">
      <c r="A82" s="46"/>
      <c r="B82" s="46"/>
      <c r="C82" s="33" t="s">
        <v>53</v>
      </c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2"/>
      <c r="P82" s="12"/>
      <c r="Q82" s="12"/>
      <c r="R82" s="12"/>
      <c r="S82" s="12"/>
      <c r="T82" s="12"/>
      <c r="U82" s="12"/>
      <c r="V82" s="12"/>
      <c r="W82" s="12"/>
      <c r="X82" s="12"/>
    </row>
    <row r="83" spans="1:24" x14ac:dyDescent="0.2">
      <c r="A83" s="43"/>
      <c r="B83" s="43"/>
      <c r="C83" s="259" t="s">
        <v>111</v>
      </c>
      <c r="D83" s="259"/>
      <c r="E83" s="259"/>
      <c r="F83" s="259"/>
      <c r="G83" s="259"/>
      <c r="H83" s="259"/>
      <c r="I83" s="259"/>
      <c r="J83" s="259"/>
      <c r="K83" s="259"/>
      <c r="L83" s="259"/>
      <c r="M83" s="259"/>
      <c r="N83" s="259"/>
      <c r="O83" s="259"/>
    </row>
    <row r="84" spans="1:24" x14ac:dyDescent="0.2">
      <c r="A84" s="43"/>
      <c r="B84" s="43"/>
      <c r="C84" s="56" t="s">
        <v>74</v>
      </c>
      <c r="D84" s="53"/>
      <c r="E84" s="53"/>
      <c r="F84" s="53"/>
      <c r="G84" s="53"/>
      <c r="H84" s="54"/>
      <c r="I84" s="53"/>
      <c r="J84" s="53"/>
      <c r="K84" s="53"/>
      <c r="L84" s="53"/>
      <c r="M84" s="54"/>
      <c r="N84" s="53"/>
      <c r="O84" s="54"/>
    </row>
    <row r="85" spans="1:24" s="45" customFormat="1" x14ac:dyDescent="0.2">
      <c r="A85" s="34"/>
      <c r="B85" s="34"/>
      <c r="C85" s="260" t="s">
        <v>87</v>
      </c>
      <c r="D85" s="260"/>
      <c r="E85" s="260"/>
      <c r="F85" s="260"/>
      <c r="G85" s="260"/>
      <c r="H85" s="260"/>
      <c r="I85" s="260"/>
      <c r="J85" s="260"/>
      <c r="K85" s="260"/>
      <c r="L85" s="260"/>
      <c r="M85" s="260"/>
      <c r="N85" s="260"/>
      <c r="O85" s="260"/>
      <c r="P85" s="44"/>
      <c r="Q85" s="44"/>
      <c r="R85" s="44"/>
      <c r="S85" s="44"/>
      <c r="T85" s="44"/>
      <c r="U85" s="44"/>
      <c r="V85" s="44"/>
      <c r="W85" s="44"/>
      <c r="X85" s="44"/>
    </row>
    <row r="86" spans="1:24" x14ac:dyDescent="0.2">
      <c r="C86" s="57" t="s">
        <v>54</v>
      </c>
      <c r="D86" s="53"/>
      <c r="E86" s="53"/>
      <c r="F86" s="53"/>
      <c r="G86" s="53"/>
      <c r="H86" s="54"/>
      <c r="I86" s="53"/>
      <c r="J86" s="53"/>
      <c r="K86" s="53"/>
      <c r="L86" s="53"/>
      <c r="M86" s="54"/>
      <c r="N86" s="53"/>
      <c r="O86" s="54"/>
    </row>
  </sheetData>
  <mergeCells count="6">
    <mergeCell ref="N4:O4"/>
    <mergeCell ref="C85:O85"/>
    <mergeCell ref="C83:O83"/>
    <mergeCell ref="D5:H5"/>
    <mergeCell ref="I5:M5"/>
    <mergeCell ref="N5:O5"/>
  </mergeCells>
  <phoneticPr fontId="0" type="noConversion"/>
  <printOptions horizontalCentered="1"/>
  <pageMargins left="0.25" right="0.25" top="0.5" bottom="0.5" header="0.3" footer="0.3"/>
  <pageSetup scale="65" fitToHeight="2" orientation="landscape" r:id="rId1"/>
  <headerFooter alignWithMargins="0"/>
  <rowBreaks count="1" manualBreakCount="1">
    <brk id="52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0"/>
  <sheetViews>
    <sheetView view="pageBreakPreview" zoomScale="80" zoomScaleNormal="75" zoomScaleSheetLayoutView="80" workbookViewId="0">
      <selection activeCell="G16" sqref="G16"/>
    </sheetView>
  </sheetViews>
  <sheetFormatPr defaultRowHeight="12.75" x14ac:dyDescent="0.2"/>
  <cols>
    <col min="1" max="1" width="2" style="43" customWidth="1"/>
    <col min="2" max="2" width="2.28515625" style="43" customWidth="1"/>
    <col min="3" max="3" width="56.28515625" style="43" customWidth="1"/>
    <col min="4" max="7" width="10.85546875" style="43" customWidth="1"/>
    <col min="8" max="8" width="10.85546875" style="257" customWidth="1"/>
    <col min="9" max="12" width="10.85546875" style="43" customWidth="1"/>
    <col min="13" max="13" width="10.85546875" style="257" customWidth="1"/>
    <col min="14" max="14" width="10.85546875" style="43" customWidth="1"/>
    <col min="15" max="15" width="10.85546875" style="257" customWidth="1"/>
    <col min="16" max="20" width="8.85546875" style="42" customWidth="1"/>
    <col min="21" max="16384" width="9.140625" style="43"/>
  </cols>
  <sheetData>
    <row r="1" spans="1:20" ht="18" x14ac:dyDescent="0.25">
      <c r="A1" s="314" t="s">
        <v>120</v>
      </c>
      <c r="B1" s="314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20" ht="18" x14ac:dyDescent="0.25">
      <c r="A2" s="315" t="s">
        <v>123</v>
      </c>
      <c r="B2" s="314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5"/>
    </row>
    <row r="3" spans="1:20" ht="18.75" thickBot="1" x14ac:dyDescent="0.3">
      <c r="A3" s="316"/>
      <c r="B3" s="31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20" s="7" customFormat="1" ht="15.75" x14ac:dyDescent="0.25">
      <c r="A4" s="288"/>
      <c r="B4" s="264"/>
      <c r="C4" s="264"/>
      <c r="D4" s="265"/>
      <c r="E4" s="266"/>
      <c r="F4" s="266"/>
      <c r="G4" s="266"/>
      <c r="H4" s="267"/>
      <c r="I4" s="266"/>
      <c r="J4" s="266"/>
      <c r="K4" s="266"/>
      <c r="L4" s="266"/>
      <c r="M4" s="267"/>
      <c r="N4" s="268" t="s">
        <v>1</v>
      </c>
      <c r="O4" s="269"/>
      <c r="P4" s="6"/>
      <c r="Q4" s="6"/>
      <c r="R4" s="6"/>
      <c r="S4" s="6"/>
      <c r="T4" s="6"/>
    </row>
    <row r="5" spans="1:20" s="7" customFormat="1" ht="16.5" thickBot="1" x14ac:dyDescent="0.3">
      <c r="A5" s="289"/>
      <c r="B5" s="270"/>
      <c r="C5" s="270"/>
      <c r="D5" s="271" t="s">
        <v>55</v>
      </c>
      <c r="E5" s="272"/>
      <c r="F5" s="272"/>
      <c r="G5" s="272"/>
      <c r="H5" s="273"/>
      <c r="I5" s="274" t="s">
        <v>107</v>
      </c>
      <c r="J5" s="272"/>
      <c r="K5" s="272"/>
      <c r="L5" s="272"/>
      <c r="M5" s="273"/>
      <c r="N5" s="275" t="s">
        <v>19</v>
      </c>
      <c r="O5" s="273"/>
      <c r="P5" s="6"/>
      <c r="Q5" s="6"/>
      <c r="R5" s="6"/>
      <c r="S5" s="6"/>
      <c r="T5" s="6"/>
    </row>
    <row r="6" spans="1:20" s="7" customFormat="1" ht="15.75" customHeight="1" x14ac:dyDescent="0.25">
      <c r="A6" s="289"/>
      <c r="B6" s="270"/>
      <c r="C6" s="270"/>
      <c r="D6" s="278" t="s">
        <v>52</v>
      </c>
      <c r="E6" s="279" t="s">
        <v>52</v>
      </c>
      <c r="F6" s="279" t="s">
        <v>52</v>
      </c>
      <c r="G6" s="279" t="s">
        <v>52</v>
      </c>
      <c r="H6" s="280" t="s">
        <v>52</v>
      </c>
      <c r="I6" s="278" t="str">
        <f>Resident!I6</f>
        <v>FY 2017</v>
      </c>
      <c r="J6" s="279" t="str">
        <f>Resident!J6</f>
        <v>FY 2017</v>
      </c>
      <c r="K6" s="279" t="str">
        <f>Resident!K6</f>
        <v>FY 2017</v>
      </c>
      <c r="L6" s="279" t="str">
        <f>Resident!L6</f>
        <v>FY 2017</v>
      </c>
      <c r="M6" s="280" t="str">
        <f>Resident!M6</f>
        <v>FY 2017</v>
      </c>
      <c r="N6" s="281" t="s">
        <v>15</v>
      </c>
      <c r="O6" s="282" t="s">
        <v>16</v>
      </c>
      <c r="P6" s="6"/>
      <c r="Q6" s="6"/>
      <c r="R6" s="6"/>
      <c r="S6" s="6"/>
      <c r="T6" s="6"/>
    </row>
    <row r="7" spans="1:20" s="7" customFormat="1" ht="19.5" thickBot="1" x14ac:dyDescent="0.3">
      <c r="A7" s="290" t="s">
        <v>0</v>
      </c>
      <c r="B7" s="283"/>
      <c r="C7" s="283"/>
      <c r="D7" s="291" t="s">
        <v>18</v>
      </c>
      <c r="E7" s="292" t="s">
        <v>103</v>
      </c>
      <c r="F7" s="292" t="s">
        <v>104</v>
      </c>
      <c r="G7" s="292" t="s">
        <v>105</v>
      </c>
      <c r="H7" s="293" t="s">
        <v>17</v>
      </c>
      <c r="I7" s="291" t="s">
        <v>18</v>
      </c>
      <c r="J7" s="292" t="s">
        <v>103</v>
      </c>
      <c r="K7" s="292" t="s">
        <v>104</v>
      </c>
      <c r="L7" s="292" t="s">
        <v>105</v>
      </c>
      <c r="M7" s="293" t="s">
        <v>17</v>
      </c>
      <c r="N7" s="281" t="s">
        <v>1</v>
      </c>
      <c r="O7" s="287" t="s">
        <v>1</v>
      </c>
      <c r="P7" s="6"/>
      <c r="Q7" s="6"/>
      <c r="R7" s="6"/>
      <c r="S7" s="6"/>
      <c r="T7" s="6"/>
    </row>
    <row r="8" spans="1:20" s="320" customFormat="1" ht="15.75" thickBot="1" x14ac:dyDescent="0.3">
      <c r="A8" s="77" t="s">
        <v>12</v>
      </c>
      <c r="B8" s="78"/>
      <c r="C8" s="78"/>
      <c r="D8" s="79"/>
      <c r="E8" s="78"/>
      <c r="F8" s="78"/>
      <c r="G8" s="78"/>
      <c r="H8" s="80"/>
      <c r="I8" s="79"/>
      <c r="J8" s="78"/>
      <c r="K8" s="78"/>
      <c r="L8" s="78"/>
      <c r="M8" s="80"/>
      <c r="N8" s="79"/>
      <c r="O8" s="80"/>
      <c r="P8" s="319"/>
      <c r="Q8" s="319"/>
      <c r="R8" s="319"/>
      <c r="S8" s="319"/>
      <c r="T8" s="319"/>
    </row>
    <row r="9" spans="1:20" ht="15.75" customHeight="1" x14ac:dyDescent="0.2">
      <c r="A9" s="133"/>
      <c r="B9" s="134" t="s">
        <v>26</v>
      </c>
      <c r="C9" s="321"/>
      <c r="D9" s="134"/>
      <c r="E9" s="134"/>
      <c r="F9" s="134"/>
      <c r="G9" s="134"/>
      <c r="H9" s="136"/>
      <c r="I9" s="134"/>
      <c r="J9" s="134"/>
      <c r="K9" s="134"/>
      <c r="L9" s="134"/>
      <c r="M9" s="136"/>
      <c r="N9" s="133"/>
      <c r="O9" s="136"/>
    </row>
    <row r="10" spans="1:20" ht="15.75" customHeight="1" x14ac:dyDescent="0.2">
      <c r="A10" s="138"/>
      <c r="B10" s="103"/>
      <c r="C10" s="139" t="s">
        <v>22</v>
      </c>
      <c r="D10" s="142">
        <v>32346</v>
      </c>
      <c r="E10" s="322">
        <v>1779</v>
      </c>
      <c r="F10" s="142">
        <v>13194</v>
      </c>
      <c r="G10" s="142">
        <v>7470</v>
      </c>
      <c r="H10" s="91">
        <v>54789</v>
      </c>
      <c r="I10" s="89">
        <v>33316</v>
      </c>
      <c r="J10" s="88">
        <v>1763.34</v>
      </c>
      <c r="K10" s="89">
        <v>13590</v>
      </c>
      <c r="L10" s="89">
        <f>Resident!L10</f>
        <v>6993</v>
      </c>
      <c r="M10" s="89">
        <f>SUM(I10:L10)</f>
        <v>55662.34</v>
      </c>
      <c r="N10" s="87">
        <f>M10-H10</f>
        <v>873.33999999999651</v>
      </c>
      <c r="O10" s="92">
        <f>N10/H10</f>
        <v>1.5940060961141773E-2</v>
      </c>
    </row>
    <row r="11" spans="1:20" ht="15.75" customHeight="1" x14ac:dyDescent="0.2">
      <c r="A11" s="138"/>
      <c r="B11" s="103"/>
      <c r="C11" s="139" t="s">
        <v>59</v>
      </c>
      <c r="D11" s="323">
        <v>33846</v>
      </c>
      <c r="E11" s="142">
        <v>1779</v>
      </c>
      <c r="F11" s="142">
        <v>13194</v>
      </c>
      <c r="G11" s="142">
        <v>7470</v>
      </c>
      <c r="H11" s="324">
        <v>56289</v>
      </c>
      <c r="I11" s="89">
        <v>34862</v>
      </c>
      <c r="J11" s="88">
        <v>1763.34</v>
      </c>
      <c r="K11" s="89">
        <v>13590</v>
      </c>
      <c r="L11" s="89">
        <f>Resident!L11</f>
        <v>6993</v>
      </c>
      <c r="M11" s="89">
        <f t="shared" ref="M11:M31" si="0">SUM(I11:L11)</f>
        <v>57208.34</v>
      </c>
      <c r="N11" s="87">
        <f t="shared" ref="N11:N20" si="1">M11-H11</f>
        <v>919.33999999999651</v>
      </c>
      <c r="O11" s="92">
        <f t="shared" ref="O11:O31" si="2">N11/H11</f>
        <v>1.6332498356694852E-2</v>
      </c>
    </row>
    <row r="12" spans="1:20" ht="15.75" customHeight="1" x14ac:dyDescent="0.2">
      <c r="A12" s="138"/>
      <c r="B12" s="103"/>
      <c r="C12" s="139" t="s">
        <v>3</v>
      </c>
      <c r="D12" s="142">
        <v>35352</v>
      </c>
      <c r="E12" s="322">
        <v>1779</v>
      </c>
      <c r="F12" s="142">
        <v>13194</v>
      </c>
      <c r="G12" s="142">
        <v>7470</v>
      </c>
      <c r="H12" s="91">
        <v>57795</v>
      </c>
      <c r="I12" s="89">
        <v>36412</v>
      </c>
      <c r="J12" s="88">
        <v>1763.34</v>
      </c>
      <c r="K12" s="89">
        <v>13590</v>
      </c>
      <c r="L12" s="89">
        <f>Resident!L12</f>
        <v>6993</v>
      </c>
      <c r="M12" s="89">
        <f t="shared" si="0"/>
        <v>58758.34</v>
      </c>
      <c r="N12" s="87">
        <f t="shared" si="1"/>
        <v>963.33999999999651</v>
      </c>
      <c r="O12" s="92">
        <f t="shared" si="2"/>
        <v>1.6668223894800528E-2</v>
      </c>
    </row>
    <row r="13" spans="1:20" ht="15.75" customHeight="1" x14ac:dyDescent="0.2">
      <c r="A13" s="138"/>
      <c r="B13" s="103"/>
      <c r="C13" s="139" t="s">
        <v>4</v>
      </c>
      <c r="D13" s="142">
        <v>35082</v>
      </c>
      <c r="E13" s="322">
        <v>1779</v>
      </c>
      <c r="F13" s="142">
        <v>13194</v>
      </c>
      <c r="G13" s="142">
        <v>7470</v>
      </c>
      <c r="H13" s="91">
        <v>57525</v>
      </c>
      <c r="I13" s="89">
        <v>36134</v>
      </c>
      <c r="J13" s="88">
        <v>1763.34</v>
      </c>
      <c r="K13" s="89">
        <v>13590</v>
      </c>
      <c r="L13" s="89">
        <f>Resident!L13</f>
        <v>6993</v>
      </c>
      <c r="M13" s="89">
        <f t="shared" si="0"/>
        <v>58480.34</v>
      </c>
      <c r="N13" s="87">
        <f t="shared" si="1"/>
        <v>955.33999999999651</v>
      </c>
      <c r="O13" s="92">
        <f t="shared" si="2"/>
        <v>1.6607388092133794E-2</v>
      </c>
    </row>
    <row r="14" spans="1:20" ht="15.75" customHeight="1" x14ac:dyDescent="0.2">
      <c r="A14" s="138"/>
      <c r="B14" s="103"/>
      <c r="C14" s="139" t="s">
        <v>58</v>
      </c>
      <c r="D14" s="142">
        <v>32688</v>
      </c>
      <c r="E14" s="322">
        <v>1779</v>
      </c>
      <c r="F14" s="142">
        <v>13194</v>
      </c>
      <c r="G14" s="142">
        <v>7470</v>
      </c>
      <c r="H14" s="91">
        <v>55131</v>
      </c>
      <c r="I14" s="89">
        <v>33668</v>
      </c>
      <c r="J14" s="88">
        <v>1763.34</v>
      </c>
      <c r="K14" s="89">
        <v>13590</v>
      </c>
      <c r="L14" s="89">
        <f>Resident!L14</f>
        <v>6993</v>
      </c>
      <c r="M14" s="89">
        <f t="shared" si="0"/>
        <v>56014.34</v>
      </c>
      <c r="N14" s="87">
        <f t="shared" si="1"/>
        <v>883.33999999999651</v>
      </c>
      <c r="O14" s="92">
        <f t="shared" si="2"/>
        <v>1.6022564437430782E-2</v>
      </c>
    </row>
    <row r="15" spans="1:20" ht="15.75" customHeight="1" x14ac:dyDescent="0.2">
      <c r="A15" s="138"/>
      <c r="B15" s="103" t="s">
        <v>47</v>
      </c>
      <c r="C15" s="139"/>
      <c r="D15" s="142"/>
      <c r="E15" s="322"/>
      <c r="F15" s="142"/>
      <c r="G15" s="142"/>
      <c r="H15" s="91"/>
      <c r="I15" s="89"/>
      <c r="J15" s="88"/>
      <c r="K15" s="89"/>
      <c r="L15" s="89"/>
      <c r="M15" s="89"/>
      <c r="N15" s="87"/>
      <c r="O15" s="92"/>
      <c r="P15" s="255"/>
    </row>
    <row r="16" spans="1:20" ht="15.75" customHeight="1" x14ac:dyDescent="0.2">
      <c r="A16" s="138"/>
      <c r="B16" s="103"/>
      <c r="C16" s="139" t="s">
        <v>22</v>
      </c>
      <c r="D16" s="142">
        <v>33930</v>
      </c>
      <c r="E16" s="322">
        <v>1779</v>
      </c>
      <c r="F16" s="142">
        <v>13194</v>
      </c>
      <c r="G16" s="142">
        <v>7470</v>
      </c>
      <c r="H16" s="91">
        <v>56373</v>
      </c>
      <c r="I16" s="89">
        <v>34948</v>
      </c>
      <c r="J16" s="88">
        <v>1763.34</v>
      </c>
      <c r="K16" s="89">
        <v>13590</v>
      </c>
      <c r="L16" s="89">
        <f>Resident!L16</f>
        <v>6993</v>
      </c>
      <c r="M16" s="89">
        <f t="shared" si="0"/>
        <v>57294.34</v>
      </c>
      <c r="N16" s="87">
        <f t="shared" si="1"/>
        <v>921.33999999999651</v>
      </c>
      <c r="O16" s="92">
        <f t="shared" si="2"/>
        <v>1.6343639685665063E-2</v>
      </c>
      <c r="P16" s="255"/>
    </row>
    <row r="17" spans="1:20" ht="15.75" customHeight="1" x14ac:dyDescent="0.2">
      <c r="A17" s="138"/>
      <c r="B17" s="103"/>
      <c r="C17" s="139" t="s">
        <v>59</v>
      </c>
      <c r="D17" s="323">
        <v>35346</v>
      </c>
      <c r="E17" s="142">
        <v>1779</v>
      </c>
      <c r="F17" s="142">
        <v>13194</v>
      </c>
      <c r="G17" s="142">
        <v>7470</v>
      </c>
      <c r="H17" s="324">
        <v>57789</v>
      </c>
      <c r="I17" s="89">
        <v>36406</v>
      </c>
      <c r="J17" s="88">
        <v>1763.34</v>
      </c>
      <c r="K17" s="89">
        <v>13590</v>
      </c>
      <c r="L17" s="89">
        <f>Resident!L17</f>
        <v>6993</v>
      </c>
      <c r="M17" s="89">
        <f t="shared" si="0"/>
        <v>58752.34</v>
      </c>
      <c r="N17" s="87">
        <f t="shared" si="1"/>
        <v>963.33999999999651</v>
      </c>
      <c r="O17" s="92">
        <f t="shared" si="2"/>
        <v>1.6669954489608688E-2</v>
      </c>
      <c r="P17" s="255"/>
    </row>
    <row r="18" spans="1:20" ht="15.75" customHeight="1" x14ac:dyDescent="0.2">
      <c r="A18" s="138"/>
      <c r="B18" s="103"/>
      <c r="C18" s="139" t="s">
        <v>3</v>
      </c>
      <c r="D18" s="142">
        <v>36936</v>
      </c>
      <c r="E18" s="322">
        <v>1779</v>
      </c>
      <c r="F18" s="142">
        <v>13194</v>
      </c>
      <c r="G18" s="142">
        <v>7470</v>
      </c>
      <c r="H18" s="91">
        <v>59379</v>
      </c>
      <c r="I18" s="87">
        <v>38044</v>
      </c>
      <c r="J18" s="88">
        <v>1763.34</v>
      </c>
      <c r="K18" s="89">
        <v>13590</v>
      </c>
      <c r="L18" s="89">
        <f>Resident!L18</f>
        <v>6993</v>
      </c>
      <c r="M18" s="89">
        <f t="shared" si="0"/>
        <v>60390.34</v>
      </c>
      <c r="N18" s="87">
        <f t="shared" si="1"/>
        <v>1011.3399999999965</v>
      </c>
      <c r="O18" s="92">
        <f t="shared" si="2"/>
        <v>1.7031947321443548E-2</v>
      </c>
      <c r="P18" s="255"/>
    </row>
    <row r="19" spans="1:20" ht="15.75" customHeight="1" x14ac:dyDescent="0.2">
      <c r="A19" s="138"/>
      <c r="B19" s="103"/>
      <c r="C19" s="139" t="s">
        <v>4</v>
      </c>
      <c r="D19" s="142">
        <v>36576</v>
      </c>
      <c r="E19" s="322">
        <v>1779</v>
      </c>
      <c r="F19" s="142">
        <v>13194</v>
      </c>
      <c r="G19" s="142">
        <v>7470</v>
      </c>
      <c r="H19" s="91">
        <v>59019</v>
      </c>
      <c r="I19" s="89">
        <v>37674</v>
      </c>
      <c r="J19" s="88">
        <v>1763.34</v>
      </c>
      <c r="K19" s="89">
        <v>13590</v>
      </c>
      <c r="L19" s="89">
        <f>Resident!L19</f>
        <v>6993</v>
      </c>
      <c r="M19" s="89">
        <f t="shared" si="0"/>
        <v>60020.34</v>
      </c>
      <c r="N19" s="87">
        <f t="shared" si="1"/>
        <v>1001.3399999999965</v>
      </c>
      <c r="O19" s="92">
        <f t="shared" si="2"/>
        <v>1.696640065063787E-2</v>
      </c>
      <c r="P19" s="255"/>
    </row>
    <row r="20" spans="1:20" ht="15.75" customHeight="1" x14ac:dyDescent="0.2">
      <c r="A20" s="138"/>
      <c r="B20" s="96"/>
      <c r="C20" s="141" t="s">
        <v>58</v>
      </c>
      <c r="D20" s="325">
        <v>34254</v>
      </c>
      <c r="E20" s="326">
        <v>1779</v>
      </c>
      <c r="F20" s="325">
        <v>13194</v>
      </c>
      <c r="G20" s="325">
        <v>7470</v>
      </c>
      <c r="H20" s="101">
        <v>56697</v>
      </c>
      <c r="I20" s="99">
        <v>35282</v>
      </c>
      <c r="J20" s="98">
        <v>1763.34</v>
      </c>
      <c r="K20" s="99">
        <v>13590</v>
      </c>
      <c r="L20" s="99">
        <f>Resident!L20</f>
        <v>6993</v>
      </c>
      <c r="M20" s="99">
        <f t="shared" si="0"/>
        <v>57628.34</v>
      </c>
      <c r="N20" s="87">
        <f t="shared" si="1"/>
        <v>931.33999999999651</v>
      </c>
      <c r="O20" s="92">
        <f t="shared" si="2"/>
        <v>1.6426618692346975E-2</v>
      </c>
      <c r="P20" s="255"/>
    </row>
    <row r="21" spans="1:20" ht="15.75" customHeight="1" x14ac:dyDescent="0.2">
      <c r="A21" s="145"/>
      <c r="B21" s="103" t="s">
        <v>5</v>
      </c>
      <c r="C21" s="139"/>
      <c r="D21" s="142"/>
      <c r="E21" s="322"/>
      <c r="F21" s="142"/>
      <c r="G21" s="142"/>
      <c r="H21" s="91"/>
      <c r="I21" s="89"/>
      <c r="J21" s="88"/>
      <c r="K21" s="89"/>
      <c r="L21" s="89"/>
      <c r="M21" s="89"/>
      <c r="N21" s="87"/>
      <c r="O21" s="92"/>
    </row>
    <row r="22" spans="1:20" ht="15.75" customHeight="1" x14ac:dyDescent="0.2">
      <c r="A22" s="138"/>
      <c r="B22" s="103"/>
      <c r="C22" s="139" t="s">
        <v>22</v>
      </c>
      <c r="D22" s="142">
        <v>27828</v>
      </c>
      <c r="E22" s="322">
        <v>1790</v>
      </c>
      <c r="F22" s="142">
        <v>9603</v>
      </c>
      <c r="G22" s="142">
        <v>7470</v>
      </c>
      <c r="H22" s="91">
        <v>46691</v>
      </c>
      <c r="I22" s="89">
        <v>28656</v>
      </c>
      <c r="J22" s="88">
        <v>1774.34</v>
      </c>
      <c r="K22" s="89">
        <v>9693</v>
      </c>
      <c r="L22" s="89">
        <f>Resident!L22</f>
        <v>6993</v>
      </c>
      <c r="M22" s="89">
        <f t="shared" si="0"/>
        <v>47116.34</v>
      </c>
      <c r="N22" s="87">
        <f t="shared" ref="N22:N31" si="3">M22-H22</f>
        <v>425.33999999999651</v>
      </c>
      <c r="O22" s="92">
        <f t="shared" si="2"/>
        <v>9.109678524769153E-3</v>
      </c>
    </row>
    <row r="23" spans="1:20" ht="15.75" customHeight="1" x14ac:dyDescent="0.2">
      <c r="A23" s="138"/>
      <c r="B23" s="103"/>
      <c r="C23" s="139" t="s">
        <v>59</v>
      </c>
      <c r="D23" s="323">
        <v>29322</v>
      </c>
      <c r="E23" s="142">
        <v>1790</v>
      </c>
      <c r="F23" s="142">
        <v>9603</v>
      </c>
      <c r="G23" s="142">
        <v>7470</v>
      </c>
      <c r="H23" s="324">
        <v>48185</v>
      </c>
      <c r="I23" s="89">
        <v>30204</v>
      </c>
      <c r="J23" s="88">
        <v>1774.34</v>
      </c>
      <c r="K23" s="89">
        <v>9693</v>
      </c>
      <c r="L23" s="89">
        <f>Resident!L23</f>
        <v>6993</v>
      </c>
      <c r="M23" s="89">
        <f t="shared" si="0"/>
        <v>48664.34</v>
      </c>
      <c r="N23" s="87">
        <f t="shared" si="3"/>
        <v>479.33999999999651</v>
      </c>
      <c r="O23" s="92">
        <f t="shared" si="2"/>
        <v>9.9479091003423573E-3</v>
      </c>
    </row>
    <row r="24" spans="1:20" ht="15.75" customHeight="1" x14ac:dyDescent="0.2">
      <c r="A24" s="138"/>
      <c r="B24" s="103"/>
      <c r="C24" s="139" t="s">
        <v>60</v>
      </c>
      <c r="D24" s="142">
        <v>32328</v>
      </c>
      <c r="E24" s="322">
        <v>1790</v>
      </c>
      <c r="F24" s="142">
        <v>9603</v>
      </c>
      <c r="G24" s="142">
        <v>7470</v>
      </c>
      <c r="H24" s="91">
        <v>51191</v>
      </c>
      <c r="I24" s="89">
        <v>33300</v>
      </c>
      <c r="J24" s="88">
        <v>1774.34</v>
      </c>
      <c r="K24" s="89">
        <v>9693</v>
      </c>
      <c r="L24" s="89">
        <f>Resident!L24</f>
        <v>6993</v>
      </c>
      <c r="M24" s="89">
        <f t="shared" si="0"/>
        <v>51760.34</v>
      </c>
      <c r="N24" s="87">
        <f t="shared" si="3"/>
        <v>569.33999999999651</v>
      </c>
      <c r="O24" s="92">
        <f t="shared" si="2"/>
        <v>1.1121876892422429E-2</v>
      </c>
    </row>
    <row r="25" spans="1:20" ht="15.75" customHeight="1" x14ac:dyDescent="0.2">
      <c r="A25" s="138"/>
      <c r="B25" s="103"/>
      <c r="C25" s="139" t="s">
        <v>61</v>
      </c>
      <c r="D25" s="142">
        <v>39330</v>
      </c>
      <c r="E25" s="322">
        <v>1790</v>
      </c>
      <c r="F25" s="142">
        <v>9603</v>
      </c>
      <c r="G25" s="142">
        <v>7470</v>
      </c>
      <c r="H25" s="91">
        <v>58193</v>
      </c>
      <c r="I25" s="89">
        <v>40500</v>
      </c>
      <c r="J25" s="88">
        <v>1774.34</v>
      </c>
      <c r="K25" s="89">
        <v>9693</v>
      </c>
      <c r="L25" s="89">
        <v>6993</v>
      </c>
      <c r="M25" s="89">
        <f t="shared" si="0"/>
        <v>58960.34</v>
      </c>
      <c r="N25" s="87">
        <f t="shared" si="3"/>
        <v>767.33999999999651</v>
      </c>
      <c r="O25" s="92">
        <f t="shared" si="2"/>
        <v>1.318612204216996E-2</v>
      </c>
    </row>
    <row r="26" spans="1:20" ht="15.75" customHeight="1" x14ac:dyDescent="0.2">
      <c r="A26" s="138"/>
      <c r="B26" s="103"/>
      <c r="C26" s="139" t="s">
        <v>62</v>
      </c>
      <c r="D26" s="142">
        <v>31212</v>
      </c>
      <c r="E26" s="322">
        <v>1790</v>
      </c>
      <c r="F26" s="142">
        <v>9603</v>
      </c>
      <c r="G26" s="142">
        <v>7470</v>
      </c>
      <c r="H26" s="91">
        <v>50075</v>
      </c>
      <c r="I26" s="89">
        <v>32148</v>
      </c>
      <c r="J26" s="88">
        <v>1774.34</v>
      </c>
      <c r="K26" s="89">
        <v>9693</v>
      </c>
      <c r="L26" s="89">
        <v>6993</v>
      </c>
      <c r="M26" s="89">
        <f t="shared" si="0"/>
        <v>50608.34</v>
      </c>
      <c r="N26" s="87">
        <f t="shared" si="3"/>
        <v>533.33999999999651</v>
      </c>
      <c r="O26" s="92">
        <f t="shared" si="2"/>
        <v>1.06508237643534E-2</v>
      </c>
    </row>
    <row r="27" spans="1:20" ht="15.75" customHeight="1" x14ac:dyDescent="0.2">
      <c r="A27" s="138"/>
      <c r="B27" s="103"/>
      <c r="C27" s="139" t="s">
        <v>4</v>
      </c>
      <c r="D27" s="142">
        <v>30330</v>
      </c>
      <c r="E27" s="322">
        <v>1790</v>
      </c>
      <c r="F27" s="142">
        <v>9603</v>
      </c>
      <c r="G27" s="142">
        <v>7470</v>
      </c>
      <c r="H27" s="91">
        <v>49193</v>
      </c>
      <c r="I27" s="89">
        <v>52080</v>
      </c>
      <c r="J27" s="88">
        <v>1774.34</v>
      </c>
      <c r="K27" s="89">
        <v>9693</v>
      </c>
      <c r="L27" s="89">
        <f>Resident!L27</f>
        <v>6993</v>
      </c>
      <c r="M27" s="89">
        <f t="shared" si="0"/>
        <v>70540.34</v>
      </c>
      <c r="N27" s="87">
        <f t="shared" si="3"/>
        <v>21347.339999999997</v>
      </c>
      <c r="O27" s="92">
        <f t="shared" si="2"/>
        <v>0.43395076535279403</v>
      </c>
    </row>
    <row r="28" spans="1:20" ht="15.75" customHeight="1" x14ac:dyDescent="0.2">
      <c r="A28" s="138"/>
      <c r="B28" s="103"/>
      <c r="C28" s="139" t="s">
        <v>63</v>
      </c>
      <c r="D28" s="142">
        <v>29700</v>
      </c>
      <c r="E28" s="322">
        <v>1790</v>
      </c>
      <c r="F28" s="142">
        <v>9603</v>
      </c>
      <c r="G28" s="142">
        <v>7470</v>
      </c>
      <c r="H28" s="91">
        <v>48563</v>
      </c>
      <c r="I28" s="89">
        <v>30600</v>
      </c>
      <c r="J28" s="88">
        <v>1774.34</v>
      </c>
      <c r="K28" s="89">
        <v>9693</v>
      </c>
      <c r="L28" s="89">
        <f>Resident!L28</f>
        <v>6993</v>
      </c>
      <c r="M28" s="89">
        <f t="shared" si="0"/>
        <v>49060.34</v>
      </c>
      <c r="N28" s="87">
        <f t="shared" si="3"/>
        <v>497.33999999999651</v>
      </c>
      <c r="O28" s="92">
        <f t="shared" si="2"/>
        <v>1.0241130078454719E-2</v>
      </c>
    </row>
    <row r="29" spans="1:20" ht="15.75" customHeight="1" x14ac:dyDescent="0.2">
      <c r="A29" s="138"/>
      <c r="B29" s="103"/>
      <c r="C29" s="139" t="s">
        <v>65</v>
      </c>
      <c r="D29" s="142">
        <v>36504</v>
      </c>
      <c r="E29" s="322">
        <v>1790</v>
      </c>
      <c r="F29" s="142">
        <v>9603</v>
      </c>
      <c r="G29" s="142">
        <v>7470</v>
      </c>
      <c r="H29" s="91">
        <v>55367</v>
      </c>
      <c r="I29" s="87">
        <v>36504</v>
      </c>
      <c r="J29" s="88">
        <v>1774.34</v>
      </c>
      <c r="K29" s="89">
        <v>9693</v>
      </c>
      <c r="L29" s="89">
        <f>Resident!L29</f>
        <v>6993</v>
      </c>
      <c r="M29" s="89">
        <f t="shared" si="0"/>
        <v>54964.34</v>
      </c>
      <c r="N29" s="87">
        <f t="shared" si="3"/>
        <v>-402.66000000000349</v>
      </c>
      <c r="O29" s="92">
        <f t="shared" si="2"/>
        <v>-7.2725630790904964E-3</v>
      </c>
    </row>
    <row r="30" spans="1:20" ht="15.75" customHeight="1" x14ac:dyDescent="0.2">
      <c r="A30" s="138"/>
      <c r="B30" s="103"/>
      <c r="C30" s="139" t="s">
        <v>64</v>
      </c>
      <c r="D30" s="323">
        <v>39120</v>
      </c>
      <c r="E30" s="142">
        <v>1790</v>
      </c>
      <c r="F30" s="142">
        <v>9603</v>
      </c>
      <c r="G30" s="142">
        <v>7470</v>
      </c>
      <c r="H30" s="324">
        <v>57983</v>
      </c>
      <c r="I30" s="87">
        <v>39120</v>
      </c>
      <c r="J30" s="88">
        <v>1774.34</v>
      </c>
      <c r="K30" s="89">
        <v>9693</v>
      </c>
      <c r="L30" s="89">
        <f>Resident!L30</f>
        <v>6993</v>
      </c>
      <c r="M30" s="89">
        <f t="shared" si="0"/>
        <v>57580.34</v>
      </c>
      <c r="N30" s="87">
        <f t="shared" si="3"/>
        <v>-402.66000000000349</v>
      </c>
      <c r="O30" s="92">
        <f t="shared" si="2"/>
        <v>-6.9444492351206991E-3</v>
      </c>
    </row>
    <row r="31" spans="1:20" ht="15.75" customHeight="1" thickBot="1" x14ac:dyDescent="0.25">
      <c r="A31" s="138"/>
      <c r="B31" s="103"/>
      <c r="C31" s="103" t="s">
        <v>58</v>
      </c>
      <c r="D31" s="327">
        <v>28134</v>
      </c>
      <c r="E31" s="322">
        <v>1790</v>
      </c>
      <c r="F31" s="142">
        <v>9603</v>
      </c>
      <c r="G31" s="142">
        <v>7470</v>
      </c>
      <c r="H31" s="91">
        <v>46997</v>
      </c>
      <c r="I31" s="121">
        <v>28980</v>
      </c>
      <c r="J31" s="88">
        <v>1774.34</v>
      </c>
      <c r="K31" s="89">
        <v>9693</v>
      </c>
      <c r="L31" s="89">
        <v>6993</v>
      </c>
      <c r="M31" s="89">
        <f t="shared" si="0"/>
        <v>47440.34</v>
      </c>
      <c r="N31" s="87">
        <f t="shared" si="3"/>
        <v>443.33999999999651</v>
      </c>
      <c r="O31" s="92">
        <f t="shared" si="2"/>
        <v>9.4333680873246485E-3</v>
      </c>
    </row>
    <row r="32" spans="1:20" s="320" customFormat="1" ht="15.75" thickBot="1" x14ac:dyDescent="0.3">
      <c r="A32" s="77" t="s">
        <v>6</v>
      </c>
      <c r="B32" s="78"/>
      <c r="C32" s="78"/>
      <c r="D32" s="328"/>
      <c r="E32" s="329"/>
      <c r="F32" s="330"/>
      <c r="G32" s="329"/>
      <c r="H32" s="106"/>
      <c r="I32" s="104"/>
      <c r="J32" s="105"/>
      <c r="K32" s="78"/>
      <c r="L32" s="105"/>
      <c r="M32" s="106"/>
      <c r="N32" s="104"/>
      <c r="O32" s="80"/>
      <c r="P32" s="319"/>
      <c r="Q32" s="319"/>
      <c r="R32" s="319"/>
      <c r="S32" s="319"/>
      <c r="T32" s="319"/>
    </row>
    <row r="33" spans="1:20" ht="15.75" customHeight="1" x14ac:dyDescent="0.2">
      <c r="A33" s="138"/>
      <c r="B33" s="103" t="s">
        <v>2</v>
      </c>
      <c r="C33" s="103"/>
      <c r="D33" s="331"/>
      <c r="E33" s="332"/>
      <c r="F33" s="333"/>
      <c r="G33" s="332"/>
      <c r="H33" s="91"/>
      <c r="I33" s="87"/>
      <c r="J33" s="89"/>
      <c r="K33" s="103"/>
      <c r="L33" s="135"/>
      <c r="M33" s="91"/>
      <c r="N33" s="87"/>
      <c r="O33" s="92"/>
    </row>
    <row r="34" spans="1:20" ht="15.75" customHeight="1" x14ac:dyDescent="0.2">
      <c r="A34" s="138"/>
      <c r="B34" s="103"/>
      <c r="C34" s="103" t="s">
        <v>30</v>
      </c>
      <c r="D34" s="323">
        <v>20850</v>
      </c>
      <c r="E34" s="142">
        <v>1448</v>
      </c>
      <c r="F34" s="142">
        <v>9500</v>
      </c>
      <c r="G34" s="142">
        <v>7470</v>
      </c>
      <c r="H34" s="91">
        <v>39268</v>
      </c>
      <c r="I34" s="87">
        <v>21690</v>
      </c>
      <c r="J34" s="89">
        <v>1583</v>
      </c>
      <c r="K34" s="89">
        <f>4900*2</f>
        <v>9800</v>
      </c>
      <c r="L34" s="89">
        <v>6993</v>
      </c>
      <c r="M34" s="91">
        <f>SUM(I34:L34)</f>
        <v>40066</v>
      </c>
      <c r="N34" s="87">
        <f>M34-H34</f>
        <v>798</v>
      </c>
      <c r="O34" s="92">
        <f>N34/H34</f>
        <v>2.0321890597942344E-2</v>
      </c>
    </row>
    <row r="35" spans="1:20" ht="15.75" customHeight="1" x14ac:dyDescent="0.2">
      <c r="A35" s="138"/>
      <c r="B35" s="103"/>
      <c r="C35" s="103" t="s">
        <v>66</v>
      </c>
      <c r="D35" s="323">
        <v>21630</v>
      </c>
      <c r="E35" s="142">
        <v>1448</v>
      </c>
      <c r="F35" s="142">
        <v>9500</v>
      </c>
      <c r="G35" s="142">
        <v>7470</v>
      </c>
      <c r="H35" s="91">
        <v>40048</v>
      </c>
      <c r="I35" s="87">
        <v>22620</v>
      </c>
      <c r="J35" s="89">
        <v>1583</v>
      </c>
      <c r="K35" s="89">
        <f t="shared" ref="K35:K36" si="4">4900*2</f>
        <v>9800</v>
      </c>
      <c r="L35" s="89">
        <v>6993</v>
      </c>
      <c r="M35" s="91">
        <f>SUM(I35:L35)</f>
        <v>40996</v>
      </c>
      <c r="N35" s="87">
        <f>M35-H35</f>
        <v>948</v>
      </c>
      <c r="O35" s="92">
        <f>N35/H35</f>
        <v>2.3671594087095484E-2</v>
      </c>
    </row>
    <row r="36" spans="1:20" ht="15.75" customHeight="1" thickBot="1" x14ac:dyDescent="0.25">
      <c r="A36" s="138"/>
      <c r="B36" s="103"/>
      <c r="C36" s="103" t="s">
        <v>83</v>
      </c>
      <c r="D36" s="323">
        <v>22410</v>
      </c>
      <c r="E36" s="142">
        <v>1448</v>
      </c>
      <c r="F36" s="142">
        <v>9500</v>
      </c>
      <c r="G36" s="142">
        <v>7470</v>
      </c>
      <c r="H36" s="91">
        <v>40828</v>
      </c>
      <c r="I36" s="87">
        <v>23430</v>
      </c>
      <c r="J36" s="122">
        <v>1583</v>
      </c>
      <c r="K36" s="89">
        <f t="shared" si="4"/>
        <v>9800</v>
      </c>
      <c r="L36" s="89">
        <v>6993</v>
      </c>
      <c r="M36" s="91">
        <f>SUM(I36:L36)</f>
        <v>41806</v>
      </c>
      <c r="N36" s="87">
        <f>M36-H36</f>
        <v>978</v>
      </c>
      <c r="O36" s="92">
        <f>N36/H36</f>
        <v>2.3954149113353581E-2</v>
      </c>
    </row>
    <row r="37" spans="1:20" ht="15.75" customHeight="1" x14ac:dyDescent="0.2">
      <c r="A37" s="133"/>
      <c r="B37" s="134" t="s">
        <v>5</v>
      </c>
      <c r="C37" s="134"/>
      <c r="D37" s="331"/>
      <c r="E37" s="332"/>
      <c r="F37" s="332"/>
      <c r="G37" s="332"/>
      <c r="H37" s="334"/>
      <c r="I37" s="335"/>
      <c r="J37" s="89"/>
      <c r="K37" s="135"/>
      <c r="L37" s="135"/>
      <c r="M37" s="334"/>
      <c r="N37" s="135"/>
      <c r="O37" s="136"/>
    </row>
    <row r="38" spans="1:20" ht="15.75" customHeight="1" x14ac:dyDescent="0.2">
      <c r="A38" s="138"/>
      <c r="B38" s="103"/>
      <c r="C38" s="103" t="s">
        <v>77</v>
      </c>
      <c r="D38" s="323">
        <v>30270</v>
      </c>
      <c r="E38" s="142">
        <v>1448</v>
      </c>
      <c r="F38" s="142">
        <v>9603</v>
      </c>
      <c r="G38" s="142">
        <v>7470</v>
      </c>
      <c r="H38" s="91">
        <v>48791</v>
      </c>
      <c r="I38" s="87">
        <v>31500</v>
      </c>
      <c r="J38" s="89">
        <v>1583</v>
      </c>
      <c r="K38" s="89">
        <v>9693</v>
      </c>
      <c r="L38" s="89">
        <v>6993</v>
      </c>
      <c r="M38" s="91">
        <f>SUM(I38:L38)</f>
        <v>49769</v>
      </c>
      <c r="N38" s="89">
        <f>M38-H38</f>
        <v>978</v>
      </c>
      <c r="O38" s="92">
        <f>N38/H38</f>
        <v>2.0044680371379967E-2</v>
      </c>
    </row>
    <row r="39" spans="1:20" ht="15.75" customHeight="1" thickBot="1" x14ac:dyDescent="0.25">
      <c r="A39" s="147"/>
      <c r="B39" s="148"/>
      <c r="C39" s="148" t="s">
        <v>97</v>
      </c>
      <c r="D39" s="327">
        <v>32460</v>
      </c>
      <c r="E39" s="336">
        <v>1448</v>
      </c>
      <c r="F39" s="336">
        <v>9603</v>
      </c>
      <c r="G39" s="336">
        <v>7470</v>
      </c>
      <c r="H39" s="124">
        <v>50981</v>
      </c>
      <c r="I39" s="121">
        <v>33750</v>
      </c>
      <c r="J39" s="122">
        <v>1583</v>
      </c>
      <c r="K39" s="122">
        <v>9693</v>
      </c>
      <c r="L39" s="122">
        <v>6993</v>
      </c>
      <c r="M39" s="124">
        <f>SUM(I39:L39)</f>
        <v>52019</v>
      </c>
      <c r="N39" s="122">
        <f>M39-H39</f>
        <v>1038</v>
      </c>
      <c r="O39" s="125">
        <f>N39/H39</f>
        <v>2.0360526470645925E-2</v>
      </c>
    </row>
    <row r="40" spans="1:20" s="320" customFormat="1" ht="15.75" thickBot="1" x14ac:dyDescent="0.3">
      <c r="A40" s="337" t="s">
        <v>106</v>
      </c>
      <c r="B40" s="338"/>
      <c r="C40" s="338"/>
      <c r="D40" s="339"/>
      <c r="E40" s="340"/>
      <c r="F40" s="340"/>
      <c r="G40" s="340"/>
      <c r="H40" s="341"/>
      <c r="I40" s="342"/>
      <c r="J40" s="343"/>
      <c r="K40" s="343"/>
      <c r="L40" s="343"/>
      <c r="M40" s="341"/>
      <c r="N40" s="343"/>
      <c r="O40" s="344"/>
      <c r="P40" s="319"/>
      <c r="Q40" s="319"/>
      <c r="R40" s="319"/>
      <c r="S40" s="319"/>
      <c r="T40" s="319"/>
    </row>
    <row r="41" spans="1:20" ht="15.75" customHeight="1" x14ac:dyDescent="0.2">
      <c r="A41" s="133"/>
      <c r="B41" s="134" t="s">
        <v>2</v>
      </c>
      <c r="C41" s="321"/>
      <c r="D41" s="331"/>
      <c r="E41" s="332"/>
      <c r="F41" s="332"/>
      <c r="G41" s="332"/>
      <c r="H41" s="334"/>
      <c r="I41" s="335"/>
      <c r="J41" s="135"/>
      <c r="K41" s="135"/>
      <c r="L41" s="135"/>
      <c r="M41" s="334"/>
      <c r="N41" s="335"/>
      <c r="O41" s="136"/>
    </row>
    <row r="42" spans="1:20" ht="15.75" customHeight="1" x14ac:dyDescent="0.2">
      <c r="A42" s="138"/>
      <c r="B42" s="103"/>
      <c r="C42" s="139" t="s">
        <v>14</v>
      </c>
      <c r="D42" s="323">
        <v>28020</v>
      </c>
      <c r="E42" s="142">
        <v>1299</v>
      </c>
      <c r="F42" s="142">
        <v>9603</v>
      </c>
      <c r="G42" s="142">
        <v>7470</v>
      </c>
      <c r="H42" s="91">
        <v>46392</v>
      </c>
      <c r="I42" s="87">
        <v>29040</v>
      </c>
      <c r="J42" s="89">
        <v>1321.1399999999999</v>
      </c>
      <c r="K42" s="115">
        <v>9693</v>
      </c>
      <c r="L42" s="89">
        <v>6993</v>
      </c>
      <c r="M42" s="91">
        <f t="shared" ref="M42:M56" si="5">SUM(I42:L42)</f>
        <v>47047.14</v>
      </c>
      <c r="N42" s="87">
        <f>M42-H42</f>
        <v>655.13999999999942</v>
      </c>
      <c r="O42" s="92">
        <f>N42/H42</f>
        <v>1.4121831350232787E-2</v>
      </c>
      <c r="P42" s="32"/>
    </row>
    <row r="43" spans="1:20" ht="15.75" customHeight="1" x14ac:dyDescent="0.2">
      <c r="A43" s="138"/>
      <c r="B43" s="103"/>
      <c r="C43" s="139" t="s">
        <v>27</v>
      </c>
      <c r="D43" s="323">
        <v>28020</v>
      </c>
      <c r="E43" s="142">
        <v>1299</v>
      </c>
      <c r="F43" s="142">
        <v>9603</v>
      </c>
      <c r="G43" s="142">
        <v>7470</v>
      </c>
      <c r="H43" s="91">
        <v>46392</v>
      </c>
      <c r="I43" s="87">
        <v>29040</v>
      </c>
      <c r="J43" s="89">
        <v>1321.1399999999999</v>
      </c>
      <c r="K43" s="115">
        <v>9693</v>
      </c>
      <c r="L43" s="89">
        <v>6993</v>
      </c>
      <c r="M43" s="91">
        <f t="shared" si="5"/>
        <v>47047.14</v>
      </c>
      <c r="N43" s="87">
        <f>M43-H43</f>
        <v>655.13999999999942</v>
      </c>
      <c r="O43" s="92">
        <f>N43/H43</f>
        <v>1.4121831350232787E-2</v>
      </c>
      <c r="P43" s="32"/>
    </row>
    <row r="44" spans="1:20" ht="15.75" customHeight="1" x14ac:dyDescent="0.2">
      <c r="A44" s="138"/>
      <c r="B44" s="103"/>
      <c r="C44" s="139" t="s">
        <v>109</v>
      </c>
      <c r="D44" s="241" t="s">
        <v>41</v>
      </c>
      <c r="E44" s="238" t="s">
        <v>41</v>
      </c>
      <c r="F44" s="238" t="s">
        <v>41</v>
      </c>
      <c r="G44" s="238" t="s">
        <v>41</v>
      </c>
      <c r="H44" s="243" t="s">
        <v>41</v>
      </c>
      <c r="I44" s="87">
        <v>29790</v>
      </c>
      <c r="J44" s="89">
        <v>1321.1399999999999</v>
      </c>
      <c r="K44" s="115">
        <v>9693</v>
      </c>
      <c r="L44" s="89">
        <v>6993</v>
      </c>
      <c r="M44" s="91">
        <f t="shared" si="5"/>
        <v>47797.14</v>
      </c>
      <c r="N44" s="87"/>
      <c r="O44" s="92"/>
      <c r="P44" s="32"/>
    </row>
    <row r="45" spans="1:20" ht="15.75" customHeight="1" x14ac:dyDescent="0.2">
      <c r="A45" s="138"/>
      <c r="B45" s="103"/>
      <c r="C45" s="139" t="s">
        <v>110</v>
      </c>
      <c r="D45" s="241" t="s">
        <v>41</v>
      </c>
      <c r="E45" s="238" t="s">
        <v>41</v>
      </c>
      <c r="F45" s="238" t="s">
        <v>41</v>
      </c>
      <c r="G45" s="238" t="s">
        <v>41</v>
      </c>
      <c r="H45" s="243" t="s">
        <v>41</v>
      </c>
      <c r="I45" s="87">
        <v>31470</v>
      </c>
      <c r="J45" s="89">
        <v>1321.1399999999999</v>
      </c>
      <c r="K45" s="115">
        <v>9693</v>
      </c>
      <c r="L45" s="89">
        <v>6993</v>
      </c>
      <c r="M45" s="91">
        <f t="shared" si="5"/>
        <v>49477.14</v>
      </c>
      <c r="N45" s="87"/>
      <c r="O45" s="92"/>
      <c r="P45" s="32"/>
    </row>
    <row r="46" spans="1:20" ht="15.75" customHeight="1" x14ac:dyDescent="0.2">
      <c r="A46" s="145"/>
      <c r="B46" s="146" t="s">
        <v>5</v>
      </c>
      <c r="C46" s="345"/>
      <c r="D46" s="346"/>
      <c r="E46" s="347"/>
      <c r="F46" s="347"/>
      <c r="G46" s="347"/>
      <c r="H46" s="348"/>
      <c r="I46" s="349"/>
      <c r="J46" s="114"/>
      <c r="K46" s="350"/>
      <c r="L46" s="114"/>
      <c r="M46" s="348"/>
      <c r="N46" s="349"/>
      <c r="O46" s="351"/>
      <c r="P46" s="32"/>
      <c r="S46" s="26"/>
    </row>
    <row r="47" spans="1:20" ht="15.75" customHeight="1" x14ac:dyDescent="0.2">
      <c r="A47" s="138"/>
      <c r="B47" s="103"/>
      <c r="C47" s="139" t="s">
        <v>8</v>
      </c>
      <c r="D47" s="323">
        <v>33930</v>
      </c>
      <c r="E47" s="142">
        <v>1299</v>
      </c>
      <c r="F47" s="142">
        <v>9603</v>
      </c>
      <c r="G47" s="142">
        <v>7470</v>
      </c>
      <c r="H47" s="91">
        <v>52302</v>
      </c>
      <c r="I47" s="87">
        <v>37290</v>
      </c>
      <c r="J47" s="89">
        <v>1321.1399999999999</v>
      </c>
      <c r="K47" s="89">
        <v>9693</v>
      </c>
      <c r="L47" s="89">
        <v>6993</v>
      </c>
      <c r="M47" s="91">
        <f t="shared" si="5"/>
        <v>55297.14</v>
      </c>
      <c r="N47" s="87">
        <f t="shared" ref="N47:N56" si="6">M47-H47</f>
        <v>2995.1399999999994</v>
      </c>
      <c r="O47" s="92">
        <f t="shared" ref="O47:O56" si="7">N47/H47</f>
        <v>5.7266261328438671E-2</v>
      </c>
      <c r="P47" s="32"/>
      <c r="Q47" s="256"/>
    </row>
    <row r="48" spans="1:20" ht="15.75" customHeight="1" x14ac:dyDescent="0.2">
      <c r="A48" s="138"/>
      <c r="B48" s="103"/>
      <c r="C48" s="139" t="s">
        <v>9</v>
      </c>
      <c r="D48" s="323">
        <v>36210</v>
      </c>
      <c r="E48" s="142">
        <v>1299</v>
      </c>
      <c r="F48" s="142">
        <v>9603</v>
      </c>
      <c r="G48" s="142">
        <v>7470</v>
      </c>
      <c r="H48" s="91">
        <v>54582</v>
      </c>
      <c r="I48" s="87">
        <v>37290</v>
      </c>
      <c r="J48" s="89">
        <v>1321.1399999999999</v>
      </c>
      <c r="K48" s="89">
        <v>9693</v>
      </c>
      <c r="L48" s="89">
        <v>6993</v>
      </c>
      <c r="M48" s="91">
        <f t="shared" si="5"/>
        <v>55297.14</v>
      </c>
      <c r="N48" s="87">
        <f t="shared" si="6"/>
        <v>715.13999999999942</v>
      </c>
      <c r="O48" s="92">
        <f t="shared" si="7"/>
        <v>1.3102121578542366E-2</v>
      </c>
      <c r="P48" s="32"/>
      <c r="S48" s="26"/>
    </row>
    <row r="49" spans="1:16" ht="15.75" customHeight="1" x14ac:dyDescent="0.2">
      <c r="A49" s="138"/>
      <c r="B49" s="103"/>
      <c r="C49" s="139" t="s">
        <v>4</v>
      </c>
      <c r="D49" s="323">
        <v>36210</v>
      </c>
      <c r="E49" s="142">
        <v>1299</v>
      </c>
      <c r="F49" s="142">
        <v>9603</v>
      </c>
      <c r="G49" s="142">
        <v>7470</v>
      </c>
      <c r="H49" s="91">
        <v>54582</v>
      </c>
      <c r="I49" s="87">
        <v>39450</v>
      </c>
      <c r="J49" s="89">
        <v>1321.1399999999999</v>
      </c>
      <c r="K49" s="89">
        <v>9693</v>
      </c>
      <c r="L49" s="89">
        <v>6993</v>
      </c>
      <c r="M49" s="91">
        <f t="shared" si="5"/>
        <v>57457.14</v>
      </c>
      <c r="N49" s="87">
        <f t="shared" si="6"/>
        <v>2875.1399999999994</v>
      </c>
      <c r="O49" s="92">
        <f t="shared" si="7"/>
        <v>5.2675607343080126E-2</v>
      </c>
      <c r="P49" s="32"/>
    </row>
    <row r="50" spans="1:16" ht="15.75" customHeight="1" x14ac:dyDescent="0.2">
      <c r="A50" s="138"/>
      <c r="B50" s="103"/>
      <c r="C50" s="139" t="s">
        <v>48</v>
      </c>
      <c r="D50" s="323">
        <v>26970</v>
      </c>
      <c r="E50" s="142">
        <v>1299</v>
      </c>
      <c r="F50" s="142">
        <v>9603</v>
      </c>
      <c r="G50" s="142">
        <v>7470</v>
      </c>
      <c r="H50" s="91">
        <v>45342</v>
      </c>
      <c r="I50" s="241" t="s">
        <v>41</v>
      </c>
      <c r="J50" s="238" t="s">
        <v>41</v>
      </c>
      <c r="K50" s="238" t="s">
        <v>41</v>
      </c>
      <c r="L50" s="238" t="s">
        <v>41</v>
      </c>
      <c r="M50" s="243" t="s">
        <v>41</v>
      </c>
      <c r="N50" s="87"/>
      <c r="O50" s="92"/>
      <c r="P50" s="32"/>
    </row>
    <row r="51" spans="1:16" ht="15.75" customHeight="1" x14ac:dyDescent="0.2">
      <c r="A51" s="138"/>
      <c r="B51" s="103"/>
      <c r="C51" s="139" t="s">
        <v>67</v>
      </c>
      <c r="D51" s="323">
        <v>37020</v>
      </c>
      <c r="E51" s="142">
        <v>1299</v>
      </c>
      <c r="F51" s="142">
        <v>9603</v>
      </c>
      <c r="G51" s="142">
        <v>7470</v>
      </c>
      <c r="H51" s="324">
        <v>55392</v>
      </c>
      <c r="I51" s="87">
        <v>39450</v>
      </c>
      <c r="J51" s="89">
        <v>1321.1399999999999</v>
      </c>
      <c r="K51" s="89">
        <v>9693</v>
      </c>
      <c r="L51" s="89">
        <v>6993</v>
      </c>
      <c r="M51" s="91">
        <f t="shared" si="5"/>
        <v>57457.14</v>
      </c>
      <c r="N51" s="87">
        <f t="shared" si="6"/>
        <v>2065.1399999999994</v>
      </c>
      <c r="O51" s="92">
        <f t="shared" si="7"/>
        <v>3.7282279029462725E-2</v>
      </c>
      <c r="P51" s="32"/>
    </row>
    <row r="52" spans="1:16" ht="15.75" customHeight="1" x14ac:dyDescent="0.2">
      <c r="A52" s="138"/>
      <c r="B52" s="103"/>
      <c r="C52" s="139" t="s">
        <v>28</v>
      </c>
      <c r="D52" s="323">
        <v>36210</v>
      </c>
      <c r="E52" s="142">
        <v>1299</v>
      </c>
      <c r="F52" s="142">
        <v>9603</v>
      </c>
      <c r="G52" s="142">
        <v>7470</v>
      </c>
      <c r="H52" s="91">
        <v>54582</v>
      </c>
      <c r="I52" s="87">
        <v>37290</v>
      </c>
      <c r="J52" s="89">
        <v>1321.1399999999999</v>
      </c>
      <c r="K52" s="89">
        <v>9693</v>
      </c>
      <c r="L52" s="89">
        <v>6993</v>
      </c>
      <c r="M52" s="91">
        <f t="shared" si="5"/>
        <v>55297.14</v>
      </c>
      <c r="N52" s="87">
        <f t="shared" si="6"/>
        <v>715.13999999999942</v>
      </c>
      <c r="O52" s="92">
        <f t="shared" si="7"/>
        <v>1.3102121578542366E-2</v>
      </c>
      <c r="P52" s="32"/>
    </row>
    <row r="53" spans="1:16" ht="15.75" customHeight="1" x14ac:dyDescent="0.2">
      <c r="A53" s="138"/>
      <c r="B53" s="103"/>
      <c r="C53" s="139" t="s">
        <v>10</v>
      </c>
      <c r="D53" s="323">
        <v>36210</v>
      </c>
      <c r="E53" s="142">
        <v>1299</v>
      </c>
      <c r="F53" s="142">
        <v>9603</v>
      </c>
      <c r="G53" s="142">
        <v>7470</v>
      </c>
      <c r="H53" s="91">
        <v>54582</v>
      </c>
      <c r="I53" s="87">
        <v>37290</v>
      </c>
      <c r="J53" s="89">
        <v>1321.1399999999999</v>
      </c>
      <c r="K53" s="89">
        <v>9693</v>
      </c>
      <c r="L53" s="89">
        <v>6993</v>
      </c>
      <c r="M53" s="91">
        <f t="shared" si="5"/>
        <v>55297.14</v>
      </c>
      <c r="N53" s="87">
        <f t="shared" si="6"/>
        <v>715.13999999999942</v>
      </c>
      <c r="O53" s="92">
        <f t="shared" si="7"/>
        <v>1.3102121578542366E-2</v>
      </c>
      <c r="P53" s="32"/>
    </row>
    <row r="54" spans="1:16" ht="15.75" customHeight="1" x14ac:dyDescent="0.2">
      <c r="A54" s="138"/>
      <c r="B54" s="103"/>
      <c r="C54" s="139" t="s">
        <v>7</v>
      </c>
      <c r="D54" s="323">
        <v>36210</v>
      </c>
      <c r="E54" s="142">
        <v>1299</v>
      </c>
      <c r="F54" s="142">
        <v>9603</v>
      </c>
      <c r="G54" s="142">
        <v>7470</v>
      </c>
      <c r="H54" s="91">
        <v>54582</v>
      </c>
      <c r="I54" s="87">
        <v>37290</v>
      </c>
      <c r="J54" s="89">
        <v>1321.1399999999999</v>
      </c>
      <c r="K54" s="89">
        <v>9693</v>
      </c>
      <c r="L54" s="89">
        <v>6993</v>
      </c>
      <c r="M54" s="91">
        <f t="shared" si="5"/>
        <v>55297.14</v>
      </c>
      <c r="N54" s="87">
        <f t="shared" si="6"/>
        <v>715.13999999999942</v>
      </c>
      <c r="O54" s="92">
        <f t="shared" si="7"/>
        <v>1.3102121578542366E-2</v>
      </c>
      <c r="P54" s="32"/>
    </row>
    <row r="55" spans="1:16" ht="15.75" customHeight="1" x14ac:dyDescent="0.2">
      <c r="A55" s="138"/>
      <c r="B55" s="103"/>
      <c r="C55" s="103" t="s">
        <v>49</v>
      </c>
      <c r="D55" s="323">
        <v>36840</v>
      </c>
      <c r="E55" s="142">
        <v>1299</v>
      </c>
      <c r="F55" s="142">
        <v>9603</v>
      </c>
      <c r="G55" s="142">
        <v>7470</v>
      </c>
      <c r="H55" s="91">
        <v>55212</v>
      </c>
      <c r="I55" s="87">
        <v>39450</v>
      </c>
      <c r="J55" s="89">
        <v>1321.1399999999999</v>
      </c>
      <c r="K55" s="89">
        <v>9693</v>
      </c>
      <c r="L55" s="89">
        <v>6993</v>
      </c>
      <c r="M55" s="91">
        <f t="shared" si="5"/>
        <v>57457.14</v>
      </c>
      <c r="N55" s="87">
        <f t="shared" si="6"/>
        <v>2245.1399999999994</v>
      </c>
      <c r="O55" s="92">
        <f t="shared" si="7"/>
        <v>4.0663986089980425E-2</v>
      </c>
      <c r="P55" s="32"/>
    </row>
    <row r="56" spans="1:16" ht="15.75" customHeight="1" thickBot="1" x14ac:dyDescent="0.25">
      <c r="A56" s="147"/>
      <c r="B56" s="148"/>
      <c r="C56" s="148" t="s">
        <v>25</v>
      </c>
      <c r="D56" s="327">
        <v>36840</v>
      </c>
      <c r="E56" s="336">
        <v>1299</v>
      </c>
      <c r="F56" s="336">
        <v>9603</v>
      </c>
      <c r="G56" s="336">
        <v>7470</v>
      </c>
      <c r="H56" s="124">
        <v>55212</v>
      </c>
      <c r="I56" s="121">
        <v>39450</v>
      </c>
      <c r="J56" s="122">
        <v>1321.1399999999999</v>
      </c>
      <c r="K56" s="89">
        <v>9693</v>
      </c>
      <c r="L56" s="89">
        <v>6993</v>
      </c>
      <c r="M56" s="91">
        <f t="shared" si="5"/>
        <v>57457.14</v>
      </c>
      <c r="N56" s="122">
        <f t="shared" si="6"/>
        <v>2245.1399999999994</v>
      </c>
      <c r="O56" s="125">
        <f t="shared" si="7"/>
        <v>4.0663986089980425E-2</v>
      </c>
      <c r="P56" s="32"/>
    </row>
    <row r="57" spans="1:16" ht="18" thickBot="1" x14ac:dyDescent="0.3">
      <c r="A57" s="77" t="s">
        <v>125</v>
      </c>
      <c r="B57" s="78"/>
      <c r="C57" s="78"/>
      <c r="D57" s="352"/>
      <c r="E57" s="353"/>
      <c r="F57" s="353"/>
      <c r="G57" s="329"/>
      <c r="H57" s="354"/>
      <c r="I57" s="104"/>
      <c r="J57" s="105"/>
      <c r="K57" s="105"/>
      <c r="L57" s="105"/>
      <c r="M57" s="355"/>
      <c r="N57" s="105"/>
      <c r="O57" s="80"/>
      <c r="P57" s="32"/>
    </row>
    <row r="58" spans="1:16" ht="15.75" customHeight="1" x14ac:dyDescent="0.2">
      <c r="A58" s="138"/>
      <c r="B58" s="103" t="s">
        <v>2</v>
      </c>
      <c r="C58" s="103"/>
      <c r="D58" s="331"/>
      <c r="E58" s="356"/>
      <c r="F58" s="356"/>
      <c r="G58" s="332"/>
      <c r="H58" s="334"/>
      <c r="I58" s="133"/>
      <c r="J58" s="134"/>
      <c r="K58" s="134"/>
      <c r="L58" s="135"/>
      <c r="M58" s="136"/>
      <c r="N58" s="134"/>
      <c r="O58" s="137"/>
      <c r="P58" s="32"/>
    </row>
    <row r="59" spans="1:16" ht="15.75" customHeight="1" x14ac:dyDescent="0.2">
      <c r="A59" s="138"/>
      <c r="B59" s="103"/>
      <c r="C59" s="103" t="s">
        <v>13</v>
      </c>
      <c r="D59" s="323">
        <v>26250</v>
      </c>
      <c r="E59" s="142">
        <v>276.7</v>
      </c>
      <c r="F59" s="142">
        <v>9603</v>
      </c>
      <c r="G59" s="142">
        <v>7470</v>
      </c>
      <c r="H59" s="91">
        <v>43599.7</v>
      </c>
      <c r="I59" s="87">
        <v>26700</v>
      </c>
      <c r="J59" s="89">
        <v>255</v>
      </c>
      <c r="K59" s="89">
        <v>9693</v>
      </c>
      <c r="L59" s="89">
        <v>6993</v>
      </c>
      <c r="M59" s="91">
        <f t="shared" ref="M59:M76" si="8">SUM(I59:L59)</f>
        <v>43641</v>
      </c>
      <c r="N59" s="89">
        <f>M59-H59</f>
        <v>41.30000000000291</v>
      </c>
      <c r="O59" s="92">
        <f>N59/H59</f>
        <v>9.4725422422638032E-4</v>
      </c>
      <c r="P59" s="32"/>
    </row>
    <row r="60" spans="1:16" ht="15.75" customHeight="1" x14ac:dyDescent="0.2">
      <c r="A60" s="138"/>
      <c r="B60" s="103"/>
      <c r="C60" s="96" t="s">
        <v>42</v>
      </c>
      <c r="D60" s="357">
        <v>14700</v>
      </c>
      <c r="E60" s="325">
        <v>276.7</v>
      </c>
      <c r="F60" s="325">
        <v>9603</v>
      </c>
      <c r="G60" s="325">
        <v>7470</v>
      </c>
      <c r="H60" s="101">
        <v>32049.7</v>
      </c>
      <c r="I60" s="97">
        <v>15150</v>
      </c>
      <c r="J60" s="99">
        <v>255</v>
      </c>
      <c r="K60" s="99">
        <v>9693</v>
      </c>
      <c r="L60" s="99">
        <v>6993</v>
      </c>
      <c r="M60" s="101">
        <f t="shared" si="8"/>
        <v>32091</v>
      </c>
      <c r="N60" s="99">
        <f>M60-H60</f>
        <v>41.299999999999272</v>
      </c>
      <c r="O60" s="102">
        <f>N60/H60</f>
        <v>1.2886236064611923E-3</v>
      </c>
      <c r="P60" s="32"/>
    </row>
    <row r="61" spans="1:16" ht="15.75" customHeight="1" x14ac:dyDescent="0.2">
      <c r="A61" s="145"/>
      <c r="B61" s="146" t="s">
        <v>5</v>
      </c>
      <c r="C61" s="146"/>
      <c r="D61" s="323"/>
      <c r="E61" s="142"/>
      <c r="F61" s="142"/>
      <c r="G61" s="142"/>
      <c r="H61" s="91"/>
      <c r="I61" s="87"/>
      <c r="J61" s="89"/>
      <c r="K61" s="89"/>
      <c r="L61" s="89"/>
      <c r="M61" s="91"/>
      <c r="N61" s="89"/>
      <c r="O61" s="92"/>
      <c r="P61" s="32"/>
    </row>
    <row r="62" spans="1:16" ht="15.75" customHeight="1" x14ac:dyDescent="0.2">
      <c r="A62" s="138"/>
      <c r="B62" s="103"/>
      <c r="C62" s="103" t="s">
        <v>43</v>
      </c>
      <c r="D62" s="323">
        <v>23190</v>
      </c>
      <c r="E62" s="142">
        <v>276.7</v>
      </c>
      <c r="F62" s="142">
        <v>9603</v>
      </c>
      <c r="G62" s="142">
        <v>7470</v>
      </c>
      <c r="H62" s="91">
        <v>40539.699999999997</v>
      </c>
      <c r="I62" s="87">
        <v>23190</v>
      </c>
      <c r="J62" s="89">
        <v>255</v>
      </c>
      <c r="K62" s="89">
        <v>9693</v>
      </c>
      <c r="L62" s="89">
        <v>6993</v>
      </c>
      <c r="M62" s="91">
        <f t="shared" si="8"/>
        <v>40131</v>
      </c>
      <c r="N62" s="89">
        <f t="shared" ref="N62:N76" si="9">M62-H62</f>
        <v>-408.69999999999709</v>
      </c>
      <c r="O62" s="92">
        <f t="shared" ref="O62:O76" si="10">N62/H62</f>
        <v>-1.0081475689262553E-2</v>
      </c>
      <c r="P62" s="32"/>
    </row>
    <row r="63" spans="1:16" ht="15.75" customHeight="1" x14ac:dyDescent="0.2">
      <c r="A63" s="138"/>
      <c r="B63" s="103"/>
      <c r="C63" s="103" t="s">
        <v>68</v>
      </c>
      <c r="D63" s="323">
        <v>30000</v>
      </c>
      <c r="E63" s="142">
        <v>276.7</v>
      </c>
      <c r="F63" s="142">
        <v>9603</v>
      </c>
      <c r="G63" s="142">
        <v>7470</v>
      </c>
      <c r="H63" s="91">
        <v>47349.7</v>
      </c>
      <c r="I63" s="87">
        <v>32400</v>
      </c>
      <c r="J63" s="89">
        <v>255</v>
      </c>
      <c r="K63" s="89">
        <v>9693</v>
      </c>
      <c r="L63" s="89">
        <v>6993</v>
      </c>
      <c r="M63" s="91">
        <f t="shared" si="8"/>
        <v>49341</v>
      </c>
      <c r="N63" s="89">
        <f t="shared" si="9"/>
        <v>1991.3000000000029</v>
      </c>
      <c r="O63" s="92">
        <f t="shared" si="10"/>
        <v>4.2055176695945343E-2</v>
      </c>
      <c r="P63" s="32"/>
    </row>
    <row r="64" spans="1:16" ht="15.75" customHeight="1" x14ac:dyDescent="0.2">
      <c r="A64" s="138"/>
      <c r="B64" s="103"/>
      <c r="C64" s="103" t="s">
        <v>69</v>
      </c>
      <c r="D64" s="323">
        <v>24240</v>
      </c>
      <c r="E64" s="142">
        <v>276.7</v>
      </c>
      <c r="F64" s="142">
        <v>9603</v>
      </c>
      <c r="G64" s="142">
        <v>7470</v>
      </c>
      <c r="H64" s="91">
        <v>41589.699999999997</v>
      </c>
      <c r="I64" s="87">
        <v>26550</v>
      </c>
      <c r="J64" s="89">
        <v>255</v>
      </c>
      <c r="K64" s="89">
        <v>9693</v>
      </c>
      <c r="L64" s="89">
        <v>6993</v>
      </c>
      <c r="M64" s="91">
        <f t="shared" si="8"/>
        <v>43491</v>
      </c>
      <c r="N64" s="89">
        <f t="shared" ref="N64:N65" si="11">M64-H64</f>
        <v>1901.3000000000029</v>
      </c>
      <c r="O64" s="92">
        <f t="shared" ref="O64:O65" si="12">N64/H64</f>
        <v>4.5715645941182624E-2</v>
      </c>
      <c r="P64" s="32"/>
    </row>
    <row r="65" spans="1:22" ht="15.75" customHeight="1" x14ac:dyDescent="0.2">
      <c r="A65" s="138"/>
      <c r="B65" s="103"/>
      <c r="C65" s="139" t="s">
        <v>70</v>
      </c>
      <c r="D65" s="323">
        <v>32400</v>
      </c>
      <c r="E65" s="142">
        <v>277</v>
      </c>
      <c r="F65" s="142">
        <v>9603</v>
      </c>
      <c r="G65" s="142">
        <v>7470</v>
      </c>
      <c r="H65" s="324">
        <v>49750</v>
      </c>
      <c r="I65" s="87">
        <v>34020</v>
      </c>
      <c r="J65" s="142">
        <v>255</v>
      </c>
      <c r="K65" s="89">
        <v>9693</v>
      </c>
      <c r="L65" s="89">
        <v>6993</v>
      </c>
      <c r="M65" s="91">
        <f t="shared" si="8"/>
        <v>50961</v>
      </c>
      <c r="N65" s="89">
        <f t="shared" si="11"/>
        <v>1211</v>
      </c>
      <c r="O65" s="92">
        <f t="shared" si="12"/>
        <v>2.4341708542713569E-2</v>
      </c>
      <c r="P65" s="32"/>
    </row>
    <row r="66" spans="1:22" ht="15.75" customHeight="1" x14ac:dyDescent="0.2">
      <c r="A66" s="138"/>
      <c r="B66" s="103"/>
      <c r="C66" s="103" t="s">
        <v>35</v>
      </c>
      <c r="D66" s="323">
        <v>36450</v>
      </c>
      <c r="E66" s="142">
        <v>276.7</v>
      </c>
      <c r="F66" s="142">
        <v>9603</v>
      </c>
      <c r="G66" s="142">
        <v>7470</v>
      </c>
      <c r="H66" s="91">
        <v>53799.7</v>
      </c>
      <c r="I66" s="87">
        <v>36450</v>
      </c>
      <c r="J66" s="89">
        <v>255</v>
      </c>
      <c r="K66" s="89">
        <v>9693</v>
      </c>
      <c r="L66" s="89">
        <v>6993</v>
      </c>
      <c r="M66" s="91">
        <f t="shared" si="8"/>
        <v>53391</v>
      </c>
      <c r="N66" s="89">
        <f t="shared" si="9"/>
        <v>-408.69999999999709</v>
      </c>
      <c r="O66" s="92">
        <f t="shared" si="10"/>
        <v>-7.5966966358547933E-3</v>
      </c>
      <c r="P66" s="32"/>
    </row>
    <row r="67" spans="1:22" ht="15.75" customHeight="1" x14ac:dyDescent="0.2">
      <c r="A67" s="138"/>
      <c r="B67" s="103"/>
      <c r="C67" s="103" t="s">
        <v>36</v>
      </c>
      <c r="D67" s="323">
        <v>32040</v>
      </c>
      <c r="E67" s="142">
        <v>276.7</v>
      </c>
      <c r="F67" s="142">
        <v>9603</v>
      </c>
      <c r="G67" s="142">
        <v>7470</v>
      </c>
      <c r="H67" s="91">
        <v>49389.7</v>
      </c>
      <c r="I67" s="87">
        <v>32040</v>
      </c>
      <c r="J67" s="89">
        <v>255</v>
      </c>
      <c r="K67" s="89">
        <v>9693</v>
      </c>
      <c r="L67" s="89">
        <v>6993</v>
      </c>
      <c r="M67" s="91">
        <f t="shared" si="8"/>
        <v>48981</v>
      </c>
      <c r="N67" s="89">
        <f t="shared" si="9"/>
        <v>-408.69999999999709</v>
      </c>
      <c r="O67" s="92">
        <f t="shared" si="10"/>
        <v>-8.2750047074591892E-3</v>
      </c>
      <c r="P67" s="32"/>
    </row>
    <row r="68" spans="1:22" ht="15.75" customHeight="1" x14ac:dyDescent="0.2">
      <c r="A68" s="138"/>
      <c r="B68" s="103"/>
      <c r="C68" s="103" t="s">
        <v>44</v>
      </c>
      <c r="D68" s="323">
        <v>32040</v>
      </c>
      <c r="E68" s="142">
        <v>276.7</v>
      </c>
      <c r="F68" s="142">
        <v>9603</v>
      </c>
      <c r="G68" s="142">
        <v>7470</v>
      </c>
      <c r="H68" s="91">
        <v>49389.7</v>
      </c>
      <c r="I68" s="87">
        <v>32040</v>
      </c>
      <c r="J68" s="89">
        <v>255</v>
      </c>
      <c r="K68" s="89">
        <v>9693</v>
      </c>
      <c r="L68" s="89">
        <v>6993</v>
      </c>
      <c r="M68" s="91">
        <f t="shared" si="8"/>
        <v>48981</v>
      </c>
      <c r="N68" s="89">
        <f t="shared" si="9"/>
        <v>-408.69999999999709</v>
      </c>
      <c r="O68" s="92">
        <f t="shared" si="10"/>
        <v>-8.2750047074591892E-3</v>
      </c>
      <c r="P68" s="32"/>
    </row>
    <row r="69" spans="1:22" ht="15.75" customHeight="1" x14ac:dyDescent="0.2">
      <c r="A69" s="138"/>
      <c r="B69" s="103"/>
      <c r="C69" s="103" t="s">
        <v>45</v>
      </c>
      <c r="D69" s="323">
        <v>36450</v>
      </c>
      <c r="E69" s="142">
        <v>276.7</v>
      </c>
      <c r="F69" s="142">
        <v>9603</v>
      </c>
      <c r="G69" s="142">
        <v>7470</v>
      </c>
      <c r="H69" s="91">
        <v>53799.7</v>
      </c>
      <c r="I69" s="87">
        <v>36450</v>
      </c>
      <c r="J69" s="89">
        <v>255</v>
      </c>
      <c r="K69" s="89">
        <v>9693</v>
      </c>
      <c r="L69" s="89">
        <v>6993</v>
      </c>
      <c r="M69" s="91">
        <f t="shared" si="8"/>
        <v>53391</v>
      </c>
      <c r="N69" s="89">
        <f t="shared" si="9"/>
        <v>-408.69999999999709</v>
      </c>
      <c r="O69" s="92">
        <f t="shared" si="10"/>
        <v>-7.5966966358547933E-3</v>
      </c>
      <c r="P69" s="32"/>
      <c r="V69" s="46"/>
    </row>
    <row r="70" spans="1:22" ht="15.75" customHeight="1" x14ac:dyDescent="0.2">
      <c r="A70" s="138"/>
      <c r="B70" s="103"/>
      <c r="C70" s="103" t="s">
        <v>23</v>
      </c>
      <c r="D70" s="323">
        <v>34260</v>
      </c>
      <c r="E70" s="142">
        <v>276.7</v>
      </c>
      <c r="F70" s="142">
        <v>9603</v>
      </c>
      <c r="G70" s="142">
        <v>7470</v>
      </c>
      <c r="H70" s="91">
        <v>51609.7</v>
      </c>
      <c r="I70" s="87">
        <v>35670</v>
      </c>
      <c r="J70" s="89">
        <v>255</v>
      </c>
      <c r="K70" s="89">
        <v>9693</v>
      </c>
      <c r="L70" s="89">
        <v>6993</v>
      </c>
      <c r="M70" s="91">
        <f t="shared" si="8"/>
        <v>52611</v>
      </c>
      <c r="N70" s="89">
        <f t="shared" si="9"/>
        <v>1001.3000000000029</v>
      </c>
      <c r="O70" s="92">
        <f t="shared" si="10"/>
        <v>1.9401391598866162E-2</v>
      </c>
      <c r="P70" s="32"/>
    </row>
    <row r="71" spans="1:22" ht="15.75" customHeight="1" x14ac:dyDescent="0.2">
      <c r="A71" s="138"/>
      <c r="B71" s="103"/>
      <c r="C71" s="103" t="s">
        <v>46</v>
      </c>
      <c r="D71" s="323">
        <v>33270</v>
      </c>
      <c r="E71" s="142">
        <v>276.7</v>
      </c>
      <c r="F71" s="142">
        <v>9603</v>
      </c>
      <c r="G71" s="142">
        <v>7470</v>
      </c>
      <c r="H71" s="91">
        <v>50619.7</v>
      </c>
      <c r="I71" s="87">
        <v>34590</v>
      </c>
      <c r="J71" s="89">
        <v>255</v>
      </c>
      <c r="K71" s="89">
        <v>9693</v>
      </c>
      <c r="L71" s="89">
        <v>6993</v>
      </c>
      <c r="M71" s="91">
        <f t="shared" si="8"/>
        <v>51531</v>
      </c>
      <c r="N71" s="89">
        <f t="shared" si="9"/>
        <v>911.30000000000291</v>
      </c>
      <c r="O71" s="92">
        <f t="shared" si="10"/>
        <v>1.8002872399480892E-2</v>
      </c>
      <c r="P71" s="32"/>
    </row>
    <row r="72" spans="1:22" ht="15.75" customHeight="1" x14ac:dyDescent="0.2">
      <c r="A72" s="138"/>
      <c r="B72" s="103"/>
      <c r="C72" s="103" t="s">
        <v>112</v>
      </c>
      <c r="D72" s="241" t="s">
        <v>41</v>
      </c>
      <c r="E72" s="238" t="s">
        <v>41</v>
      </c>
      <c r="F72" s="238" t="s">
        <v>41</v>
      </c>
      <c r="G72" s="238" t="s">
        <v>41</v>
      </c>
      <c r="H72" s="243" t="s">
        <v>41</v>
      </c>
      <c r="I72" s="87">
        <v>28500</v>
      </c>
      <c r="J72" s="89">
        <v>255</v>
      </c>
      <c r="K72" s="89">
        <v>9693</v>
      </c>
      <c r="L72" s="89">
        <v>6993</v>
      </c>
      <c r="M72" s="91">
        <f t="shared" ref="M72" si="13">SUM(I72:L72)</f>
        <v>45441</v>
      </c>
      <c r="N72" s="89"/>
      <c r="O72" s="92"/>
      <c r="P72" s="32"/>
    </row>
    <row r="73" spans="1:22" ht="15.75" customHeight="1" x14ac:dyDescent="0.2">
      <c r="A73" s="138"/>
      <c r="B73" s="103"/>
      <c r="C73" s="103" t="s">
        <v>50</v>
      </c>
      <c r="D73" s="323">
        <v>26520</v>
      </c>
      <c r="E73" s="142">
        <v>276.7</v>
      </c>
      <c r="F73" s="142">
        <v>9603</v>
      </c>
      <c r="G73" s="142">
        <v>7470</v>
      </c>
      <c r="H73" s="91">
        <v>43869.7</v>
      </c>
      <c r="I73" s="87">
        <v>26520</v>
      </c>
      <c r="J73" s="89">
        <v>255</v>
      </c>
      <c r="K73" s="89">
        <v>9693</v>
      </c>
      <c r="L73" s="89">
        <v>6993</v>
      </c>
      <c r="M73" s="91">
        <f t="shared" si="8"/>
        <v>43461</v>
      </c>
      <c r="N73" s="89">
        <f t="shared" si="9"/>
        <v>-408.69999999999709</v>
      </c>
      <c r="O73" s="92">
        <f t="shared" si="10"/>
        <v>-9.3162250938574262E-3</v>
      </c>
      <c r="P73" s="32"/>
      <c r="U73" s="46"/>
    </row>
    <row r="74" spans="1:22" ht="15.75" customHeight="1" x14ac:dyDescent="0.2">
      <c r="A74" s="138"/>
      <c r="B74" s="103"/>
      <c r="C74" s="103" t="s">
        <v>37</v>
      </c>
      <c r="D74" s="323">
        <v>30600</v>
      </c>
      <c r="E74" s="142">
        <v>276.7</v>
      </c>
      <c r="F74" s="142">
        <v>9603</v>
      </c>
      <c r="G74" s="142">
        <v>7470</v>
      </c>
      <c r="H74" s="91">
        <v>47949.7</v>
      </c>
      <c r="I74" s="87">
        <v>30600</v>
      </c>
      <c r="J74" s="89">
        <v>255</v>
      </c>
      <c r="K74" s="89">
        <v>9693</v>
      </c>
      <c r="L74" s="89">
        <v>6993</v>
      </c>
      <c r="M74" s="91">
        <f t="shared" si="8"/>
        <v>47541</v>
      </c>
      <c r="N74" s="89">
        <f t="shared" si="9"/>
        <v>-408.69999999999709</v>
      </c>
      <c r="O74" s="92">
        <f t="shared" si="10"/>
        <v>-8.5235152670401926E-3</v>
      </c>
      <c r="P74" s="32"/>
    </row>
    <row r="75" spans="1:22" ht="15.75" customHeight="1" x14ac:dyDescent="0.2">
      <c r="A75" s="138"/>
      <c r="B75" s="103"/>
      <c r="C75" s="103" t="s">
        <v>38</v>
      </c>
      <c r="D75" s="323">
        <v>30600</v>
      </c>
      <c r="E75" s="142">
        <v>276.7</v>
      </c>
      <c r="F75" s="142">
        <v>9603</v>
      </c>
      <c r="G75" s="142">
        <v>7470</v>
      </c>
      <c r="H75" s="91">
        <v>47949.7</v>
      </c>
      <c r="I75" s="87">
        <v>30600</v>
      </c>
      <c r="J75" s="89">
        <v>255</v>
      </c>
      <c r="K75" s="89">
        <v>9693</v>
      </c>
      <c r="L75" s="89">
        <v>6993</v>
      </c>
      <c r="M75" s="91">
        <f t="shared" si="8"/>
        <v>47541</v>
      </c>
      <c r="N75" s="89">
        <f t="shared" si="9"/>
        <v>-408.69999999999709</v>
      </c>
      <c r="O75" s="92">
        <f t="shared" si="10"/>
        <v>-8.5235152670401926E-3</v>
      </c>
      <c r="P75" s="32"/>
    </row>
    <row r="76" spans="1:22" ht="15.75" customHeight="1" x14ac:dyDescent="0.2">
      <c r="A76" s="138"/>
      <c r="B76" s="103"/>
      <c r="C76" s="103" t="s">
        <v>126</v>
      </c>
      <c r="D76" s="358">
        <v>11638</v>
      </c>
      <c r="E76" s="359">
        <v>276.7</v>
      </c>
      <c r="F76" s="325">
        <v>9603</v>
      </c>
      <c r="G76" s="325">
        <v>7470</v>
      </c>
      <c r="H76" s="101">
        <v>28987.7</v>
      </c>
      <c r="I76" s="143">
        <v>11808</v>
      </c>
      <c r="J76" s="144">
        <v>255</v>
      </c>
      <c r="K76" s="89">
        <v>9693</v>
      </c>
      <c r="L76" s="89">
        <v>6993</v>
      </c>
      <c r="M76" s="91">
        <f t="shared" si="8"/>
        <v>28749</v>
      </c>
      <c r="N76" s="99">
        <f t="shared" si="9"/>
        <v>-238.70000000000073</v>
      </c>
      <c r="O76" s="102">
        <f t="shared" si="10"/>
        <v>-8.2345270580280842E-3</v>
      </c>
      <c r="P76" s="32"/>
    </row>
    <row r="77" spans="1:22" ht="15.75" customHeight="1" x14ac:dyDescent="0.2">
      <c r="A77" s="145"/>
      <c r="B77" s="146" t="s">
        <v>11</v>
      </c>
      <c r="C77" s="146"/>
      <c r="D77" s="323"/>
      <c r="E77" s="347"/>
      <c r="F77" s="347"/>
      <c r="G77" s="347"/>
      <c r="H77" s="348"/>
      <c r="I77" s="87"/>
      <c r="J77" s="114"/>
      <c r="K77" s="114"/>
      <c r="L77" s="114"/>
      <c r="M77" s="348"/>
      <c r="N77" s="89"/>
      <c r="O77" s="92"/>
      <c r="P77" s="32"/>
    </row>
    <row r="78" spans="1:22" ht="15.75" customHeight="1" x14ac:dyDescent="0.2">
      <c r="A78" s="138"/>
      <c r="B78" s="103"/>
      <c r="C78" s="103" t="s">
        <v>71</v>
      </c>
      <c r="D78" s="323">
        <v>35678</v>
      </c>
      <c r="E78" s="142">
        <f>25955+277</f>
        <v>26232</v>
      </c>
      <c r="F78" s="142">
        <v>9603</v>
      </c>
      <c r="G78" s="142">
        <v>7470</v>
      </c>
      <c r="H78" s="91">
        <v>78706</v>
      </c>
      <c r="I78" s="87">
        <v>36748</v>
      </c>
      <c r="J78" s="89">
        <f>25955+255</f>
        <v>26210</v>
      </c>
      <c r="K78" s="89">
        <v>9693</v>
      </c>
      <c r="L78" s="89">
        <v>6993</v>
      </c>
      <c r="M78" s="91">
        <f>SUM(I78:L78)</f>
        <v>79644</v>
      </c>
      <c r="N78" s="87">
        <f>M78-H78</f>
        <v>938</v>
      </c>
      <c r="O78" s="92">
        <f>N78/H78</f>
        <v>1.1917769928595024E-2</v>
      </c>
      <c r="P78" s="32"/>
    </row>
    <row r="79" spans="1:22" ht="15.75" customHeight="1" x14ac:dyDescent="0.2">
      <c r="A79" s="138"/>
      <c r="B79" s="103"/>
      <c r="C79" s="103" t="s">
        <v>72</v>
      </c>
      <c r="D79" s="323">
        <v>33330</v>
      </c>
      <c r="E79" s="142">
        <f>25303+277</f>
        <v>25580</v>
      </c>
      <c r="F79" s="142">
        <v>9603</v>
      </c>
      <c r="G79" s="142">
        <v>7470</v>
      </c>
      <c r="H79" s="91">
        <v>75706</v>
      </c>
      <c r="I79" s="87">
        <v>34580</v>
      </c>
      <c r="J79" s="89">
        <f>25303+255</f>
        <v>25558</v>
      </c>
      <c r="K79" s="89">
        <v>9693</v>
      </c>
      <c r="L79" s="89">
        <v>6993</v>
      </c>
      <c r="M79" s="91">
        <f>SUM(I79:L79)</f>
        <v>76824</v>
      </c>
      <c r="N79" s="87">
        <f>M79-H79</f>
        <v>1118</v>
      </c>
      <c r="O79" s="92">
        <f>N79/H79</f>
        <v>1.4767653818719785E-2</v>
      </c>
      <c r="P79" s="32"/>
    </row>
    <row r="80" spans="1:22" ht="15.75" customHeight="1" x14ac:dyDescent="0.2">
      <c r="A80" s="138"/>
      <c r="B80" s="103"/>
      <c r="C80" s="360" t="s">
        <v>33</v>
      </c>
      <c r="D80" s="323">
        <v>30240</v>
      </c>
      <c r="E80" s="142">
        <v>277</v>
      </c>
      <c r="F80" s="142">
        <v>9603</v>
      </c>
      <c r="G80" s="142">
        <v>7470</v>
      </c>
      <c r="H80" s="91">
        <v>47590</v>
      </c>
      <c r="I80" s="87">
        <v>30540</v>
      </c>
      <c r="J80" s="115">
        <v>255</v>
      </c>
      <c r="K80" s="89">
        <v>9693</v>
      </c>
      <c r="L80" s="89">
        <v>6993</v>
      </c>
      <c r="M80" s="91">
        <f>SUM(I80:L80)</f>
        <v>47481</v>
      </c>
      <c r="N80" s="87">
        <f>M80-H80</f>
        <v>-109</v>
      </c>
      <c r="O80" s="92">
        <f>N80/H80</f>
        <v>-2.2903971422567767E-3</v>
      </c>
      <c r="P80" s="32"/>
    </row>
    <row r="81" spans="1:22" ht="15.75" customHeight="1" x14ac:dyDescent="0.2">
      <c r="A81" s="138"/>
      <c r="B81" s="103"/>
      <c r="C81" s="360" t="s">
        <v>29</v>
      </c>
      <c r="D81" s="323">
        <v>30600</v>
      </c>
      <c r="E81" s="142">
        <v>277</v>
      </c>
      <c r="F81" s="142">
        <v>9603</v>
      </c>
      <c r="G81" s="142">
        <v>7470</v>
      </c>
      <c r="H81" s="91">
        <v>47950</v>
      </c>
      <c r="I81" s="87">
        <v>30600</v>
      </c>
      <c r="J81" s="115">
        <v>255</v>
      </c>
      <c r="K81" s="89">
        <v>9693</v>
      </c>
      <c r="L81" s="89">
        <v>6993</v>
      </c>
      <c r="M81" s="91">
        <f>SUM(I81:L81)</f>
        <v>47541</v>
      </c>
      <c r="N81" s="87">
        <f>M81-H81</f>
        <v>-409</v>
      </c>
      <c r="O81" s="92">
        <f>N81/H81</f>
        <v>-8.5297184567257565E-3</v>
      </c>
      <c r="P81" s="32"/>
    </row>
    <row r="82" spans="1:22" ht="15.75" customHeight="1" thickBot="1" x14ac:dyDescent="0.25">
      <c r="A82" s="147"/>
      <c r="B82" s="148"/>
      <c r="C82" s="361" t="s">
        <v>34</v>
      </c>
      <c r="D82" s="327">
        <v>39870</v>
      </c>
      <c r="E82" s="336">
        <v>277</v>
      </c>
      <c r="F82" s="336">
        <v>9603</v>
      </c>
      <c r="G82" s="336">
        <v>7470</v>
      </c>
      <c r="H82" s="124">
        <v>57220</v>
      </c>
      <c r="I82" s="121">
        <v>39870</v>
      </c>
      <c r="J82" s="122">
        <v>255</v>
      </c>
      <c r="K82" s="122">
        <v>9693</v>
      </c>
      <c r="L82" s="122">
        <v>6993</v>
      </c>
      <c r="M82" s="124">
        <f>SUM(I82:L82)</f>
        <v>56811</v>
      </c>
      <c r="N82" s="121">
        <f>M82-H82</f>
        <v>-409</v>
      </c>
      <c r="O82" s="125">
        <f>N82/H82</f>
        <v>-7.1478504019573579E-3</v>
      </c>
      <c r="P82" s="32"/>
    </row>
    <row r="83" spans="1:22" s="7" customFormat="1" ht="18" customHeight="1" x14ac:dyDescent="0.25">
      <c r="A83" s="38"/>
      <c r="B83" s="39" t="s">
        <v>21</v>
      </c>
      <c r="C83" s="38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6"/>
      <c r="R83" s="6"/>
      <c r="S83" s="6"/>
      <c r="T83" s="6"/>
      <c r="U83" s="6"/>
      <c r="V83" s="6"/>
    </row>
    <row r="84" spans="1:22" s="7" customFormat="1" ht="12" customHeight="1" x14ac:dyDescent="0.25">
      <c r="A84" s="38"/>
      <c r="B84" s="39"/>
      <c r="C84" s="33" t="s">
        <v>76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37"/>
      <c r="Q84" s="6"/>
      <c r="R84" s="6"/>
      <c r="S84" s="6"/>
      <c r="T84" s="6"/>
      <c r="U84" s="6"/>
      <c r="V84" s="6"/>
    </row>
    <row r="85" spans="1:22" ht="12" customHeight="1" x14ac:dyDescent="0.2">
      <c r="A85" s="46"/>
      <c r="B85" s="46"/>
      <c r="C85" s="33" t="s">
        <v>56</v>
      </c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2"/>
    </row>
    <row r="86" spans="1:22" x14ac:dyDescent="0.2">
      <c r="C86" s="262" t="s">
        <v>113</v>
      </c>
      <c r="D86" s="262"/>
      <c r="E86" s="262"/>
      <c r="F86" s="262"/>
      <c r="G86" s="262"/>
      <c r="H86" s="262"/>
      <c r="I86" s="262"/>
      <c r="J86" s="262"/>
      <c r="K86" s="262"/>
      <c r="L86" s="262"/>
      <c r="M86" s="262"/>
      <c r="N86" s="262"/>
      <c r="O86" s="262"/>
    </row>
    <row r="87" spans="1:22" ht="12" customHeight="1" x14ac:dyDescent="0.2">
      <c r="C87" s="56" t="s">
        <v>75</v>
      </c>
      <c r="D87" s="53"/>
      <c r="E87" s="53"/>
      <c r="F87" s="53"/>
      <c r="G87" s="53"/>
      <c r="H87" s="54"/>
      <c r="I87" s="53"/>
      <c r="J87" s="53"/>
      <c r="K87" s="53"/>
      <c r="L87" s="53"/>
      <c r="M87" s="54"/>
      <c r="N87" s="53"/>
      <c r="O87" s="54"/>
    </row>
    <row r="88" spans="1:22" ht="12" customHeight="1" x14ac:dyDescent="0.2">
      <c r="A88" s="46"/>
      <c r="B88" s="46"/>
      <c r="C88" s="261" t="s">
        <v>88</v>
      </c>
      <c r="D88" s="261"/>
      <c r="E88" s="261"/>
      <c r="F88" s="261"/>
      <c r="G88" s="261"/>
      <c r="H88" s="261"/>
      <c r="I88" s="261"/>
      <c r="J88" s="261"/>
      <c r="K88" s="261"/>
      <c r="L88" s="261"/>
      <c r="M88" s="261"/>
      <c r="N88" s="261"/>
      <c r="O88" s="261"/>
    </row>
    <row r="89" spans="1:22" ht="12" customHeight="1" x14ac:dyDescent="0.2">
      <c r="C89" s="56" t="s">
        <v>57</v>
      </c>
      <c r="D89" s="53"/>
      <c r="E89" s="53"/>
      <c r="F89" s="53"/>
      <c r="G89" s="53"/>
      <c r="H89" s="54"/>
      <c r="I89" s="53"/>
      <c r="J89" s="53"/>
      <c r="K89" s="53"/>
      <c r="L89" s="53"/>
      <c r="M89" s="54"/>
      <c r="N89" s="53"/>
      <c r="O89" s="54"/>
    </row>
    <row r="90" spans="1:22" ht="12" customHeight="1" x14ac:dyDescent="0.2"/>
  </sheetData>
  <mergeCells count="6">
    <mergeCell ref="N4:O4"/>
    <mergeCell ref="C88:O88"/>
    <mergeCell ref="C86:O86"/>
    <mergeCell ref="D5:H5"/>
    <mergeCell ref="I5:M5"/>
    <mergeCell ref="N5:O5"/>
  </mergeCells>
  <phoneticPr fontId="0" type="noConversion"/>
  <printOptions horizontalCentered="1"/>
  <pageMargins left="0.25" right="0.25" top="0.5" bottom="0.5" header="0.3" footer="0.3"/>
  <pageSetup scale="60" fitToHeight="2" orientation="landscape" r:id="rId1"/>
  <headerFooter alignWithMargins="0"/>
  <rowBreaks count="1" manualBreakCount="1">
    <brk id="39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9"/>
  <sheetViews>
    <sheetView view="pageBreakPreview" zoomScale="80" zoomScaleNormal="75" zoomScaleSheetLayoutView="80" workbookViewId="0">
      <selection activeCell="I68" sqref="I68"/>
    </sheetView>
  </sheetViews>
  <sheetFormatPr defaultRowHeight="12.75" x14ac:dyDescent="0.2"/>
  <cols>
    <col min="1" max="1" width="2" style="15" customWidth="1"/>
    <col min="2" max="2" width="2.28515625" style="15" customWidth="1"/>
    <col min="3" max="3" width="54.5703125" style="15" customWidth="1"/>
    <col min="4" max="6" width="10.85546875" style="15" customWidth="1"/>
    <col min="7" max="7" width="12.85546875" style="21" customWidth="1"/>
    <col min="8" max="10" width="10.85546875" style="15" customWidth="1"/>
    <col min="11" max="11" width="10.85546875" style="21" customWidth="1"/>
    <col min="12" max="12" width="10.85546875" style="15" customWidth="1"/>
    <col min="13" max="13" width="10.85546875" style="21" customWidth="1"/>
    <col min="14" max="15" width="10.85546875" style="14" customWidth="1"/>
    <col min="16" max="21" width="8.85546875" style="14" customWidth="1"/>
    <col min="22" max="16384" width="9.140625" style="15"/>
  </cols>
  <sheetData>
    <row r="1" spans="1:23" ht="18" x14ac:dyDescent="0.25">
      <c r="A1" s="314" t="s">
        <v>120</v>
      </c>
      <c r="B1" s="314"/>
      <c r="C1" s="314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V1" s="14"/>
      <c r="W1" s="14"/>
    </row>
    <row r="2" spans="1:23" ht="18" x14ac:dyDescent="0.25">
      <c r="A2" s="315" t="s">
        <v>124</v>
      </c>
      <c r="B2" s="314"/>
      <c r="C2" s="314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V2" s="14"/>
      <c r="W2" s="14"/>
    </row>
    <row r="3" spans="1:23" ht="18.75" thickBot="1" x14ac:dyDescent="0.3">
      <c r="A3" s="316"/>
      <c r="B3" s="316"/>
      <c r="C3" s="31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23" s="1" customFormat="1" ht="15.75" x14ac:dyDescent="0.25">
      <c r="A4" s="288"/>
      <c r="B4" s="264"/>
      <c r="C4" s="264"/>
      <c r="D4" s="265"/>
      <c r="E4" s="266"/>
      <c r="F4" s="266"/>
      <c r="G4" s="266"/>
      <c r="H4" s="267"/>
      <c r="I4" s="266"/>
      <c r="J4" s="266"/>
      <c r="K4" s="266"/>
      <c r="L4" s="266"/>
      <c r="M4" s="267"/>
      <c r="N4" s="268" t="s">
        <v>1</v>
      </c>
      <c r="O4" s="269"/>
      <c r="P4" s="2"/>
      <c r="Q4" s="2"/>
      <c r="R4" s="2"/>
      <c r="S4" s="2"/>
      <c r="T4" s="2"/>
      <c r="U4" s="2"/>
      <c r="V4" s="2"/>
      <c r="W4" s="2"/>
    </row>
    <row r="5" spans="1:23" s="1" customFormat="1" ht="16.5" thickBot="1" x14ac:dyDescent="0.3">
      <c r="A5" s="289"/>
      <c r="B5" s="270"/>
      <c r="C5" s="270"/>
      <c r="D5" s="271" t="s">
        <v>55</v>
      </c>
      <c r="E5" s="272"/>
      <c r="F5" s="272"/>
      <c r="G5" s="272"/>
      <c r="H5" s="273"/>
      <c r="I5" s="274" t="s">
        <v>107</v>
      </c>
      <c r="J5" s="272"/>
      <c r="K5" s="272"/>
      <c r="L5" s="272"/>
      <c r="M5" s="273"/>
      <c r="N5" s="275" t="s">
        <v>19</v>
      </c>
      <c r="O5" s="273"/>
      <c r="P5" s="2"/>
      <c r="Q5" s="2"/>
      <c r="R5" s="2"/>
      <c r="S5" s="2"/>
      <c r="T5" s="2"/>
      <c r="U5" s="2"/>
      <c r="V5" s="2"/>
      <c r="W5" s="2"/>
    </row>
    <row r="6" spans="1:23" s="1" customFormat="1" ht="15.75" x14ac:dyDescent="0.25">
      <c r="A6" s="289"/>
      <c r="B6" s="270"/>
      <c r="C6" s="270"/>
      <c r="D6" s="265" t="s">
        <v>52</v>
      </c>
      <c r="E6" s="276" t="s">
        <v>52</v>
      </c>
      <c r="F6" s="276" t="s">
        <v>52</v>
      </c>
      <c r="G6" s="276" t="s">
        <v>52</v>
      </c>
      <c r="H6" s="277" t="s">
        <v>52</v>
      </c>
      <c r="I6" s="278" t="s">
        <v>108</v>
      </c>
      <c r="J6" s="279" t="s">
        <v>108</v>
      </c>
      <c r="K6" s="279" t="s">
        <v>108</v>
      </c>
      <c r="L6" s="279" t="s">
        <v>108</v>
      </c>
      <c r="M6" s="280" t="s">
        <v>108</v>
      </c>
      <c r="N6" s="281" t="s">
        <v>15</v>
      </c>
      <c r="O6" s="282" t="s">
        <v>16</v>
      </c>
      <c r="P6" s="2"/>
      <c r="Q6" s="2"/>
      <c r="R6" s="2"/>
      <c r="S6" s="2"/>
      <c r="T6" s="2"/>
      <c r="U6" s="2"/>
      <c r="V6" s="2"/>
      <c r="W6" s="2"/>
    </row>
    <row r="7" spans="1:23" s="1" customFormat="1" ht="19.5" thickBot="1" x14ac:dyDescent="0.3">
      <c r="A7" s="317" t="s">
        <v>0</v>
      </c>
      <c r="B7" s="318"/>
      <c r="C7" s="283"/>
      <c r="D7" s="284" t="s">
        <v>18</v>
      </c>
      <c r="E7" s="285" t="s">
        <v>103</v>
      </c>
      <c r="F7" s="285" t="s">
        <v>104</v>
      </c>
      <c r="G7" s="285" t="s">
        <v>105</v>
      </c>
      <c r="H7" s="286" t="s">
        <v>17</v>
      </c>
      <c r="I7" s="284" t="s">
        <v>18</v>
      </c>
      <c r="J7" s="285" t="s">
        <v>103</v>
      </c>
      <c r="K7" s="285" t="s">
        <v>104</v>
      </c>
      <c r="L7" s="285" t="s">
        <v>105</v>
      </c>
      <c r="M7" s="286" t="s">
        <v>17</v>
      </c>
      <c r="N7" s="281" t="s">
        <v>1</v>
      </c>
      <c r="O7" s="287" t="s">
        <v>1</v>
      </c>
      <c r="P7" s="2"/>
      <c r="Q7" s="2"/>
      <c r="R7" s="2"/>
      <c r="S7" s="2"/>
      <c r="T7" s="2"/>
      <c r="U7" s="2"/>
      <c r="V7" s="2"/>
      <c r="W7" s="2"/>
    </row>
    <row r="8" spans="1:23" ht="15.75" thickBot="1" x14ac:dyDescent="0.3">
      <c r="A8" s="77" t="s">
        <v>12</v>
      </c>
      <c r="B8" s="78"/>
      <c r="C8" s="78"/>
      <c r="D8" s="79"/>
      <c r="E8" s="78"/>
      <c r="F8" s="78"/>
      <c r="G8" s="78"/>
      <c r="H8" s="80"/>
      <c r="I8" s="78"/>
      <c r="J8" s="78"/>
      <c r="K8" s="78"/>
      <c r="L8" s="78"/>
      <c r="M8" s="80"/>
      <c r="N8" s="79"/>
      <c r="O8" s="80"/>
      <c r="V8" s="14"/>
      <c r="W8" s="14"/>
    </row>
    <row r="9" spans="1:23" ht="15.75" customHeight="1" x14ac:dyDescent="0.2">
      <c r="A9" s="81"/>
      <c r="B9" s="82" t="s">
        <v>26</v>
      </c>
      <c r="C9" s="82"/>
      <c r="D9" s="81"/>
      <c r="E9" s="82"/>
      <c r="F9" s="82"/>
      <c r="G9" s="82"/>
      <c r="H9" s="110"/>
      <c r="I9" s="84"/>
      <c r="J9" s="84"/>
      <c r="K9" s="84"/>
      <c r="L9" s="84"/>
      <c r="M9" s="85"/>
      <c r="N9" s="83"/>
      <c r="O9" s="85"/>
      <c r="V9" s="14"/>
      <c r="W9" s="14"/>
    </row>
    <row r="10" spans="1:23" ht="14.25" x14ac:dyDescent="0.2">
      <c r="A10" s="81"/>
      <c r="B10" s="82"/>
      <c r="C10" s="93" t="s">
        <v>22</v>
      </c>
      <c r="D10" s="142">
        <v>32346</v>
      </c>
      <c r="E10" s="322">
        <v>1542</v>
      </c>
      <c r="F10" s="142">
        <v>13194</v>
      </c>
      <c r="G10" s="362">
        <v>3735</v>
      </c>
      <c r="H10" s="91">
        <v>50817</v>
      </c>
      <c r="I10" s="89">
        <v>33316</v>
      </c>
      <c r="J10" s="88">
        <v>1526.1</v>
      </c>
      <c r="K10" s="89">
        <v>13590</v>
      </c>
      <c r="L10" s="90">
        <f>6993/2</f>
        <v>3496.5</v>
      </c>
      <c r="M10" s="91">
        <f>SUM(I10:L10)</f>
        <v>51928.6</v>
      </c>
      <c r="N10" s="87">
        <f>M10-H10</f>
        <v>1111.5999999999985</v>
      </c>
      <c r="O10" s="92">
        <f>N10/H10</f>
        <v>2.1874569533817393E-2</v>
      </c>
      <c r="V10" s="14"/>
      <c r="W10" s="14"/>
    </row>
    <row r="11" spans="1:23" ht="14.25" x14ac:dyDescent="0.2">
      <c r="A11" s="81"/>
      <c r="B11" s="82"/>
      <c r="C11" s="93" t="s">
        <v>59</v>
      </c>
      <c r="D11" s="363">
        <v>33846</v>
      </c>
      <c r="E11" s="362">
        <v>1542</v>
      </c>
      <c r="F11" s="362">
        <v>13194</v>
      </c>
      <c r="G11" s="362">
        <v>3735</v>
      </c>
      <c r="H11" s="364">
        <v>52317</v>
      </c>
      <c r="I11" s="89">
        <v>34862</v>
      </c>
      <c r="J11" s="88">
        <v>1526.1</v>
      </c>
      <c r="K11" s="89">
        <v>13590</v>
      </c>
      <c r="L11" s="90">
        <v>3496.5</v>
      </c>
      <c r="M11" s="91">
        <f t="shared" ref="M11:M20" si="0">SUM(I11:L11)</f>
        <v>53474.6</v>
      </c>
      <c r="N11" s="87">
        <f>M11-H11</f>
        <v>1157.5999999999985</v>
      </c>
      <c r="O11" s="92">
        <f>N11/H11</f>
        <v>2.2126650992985043E-2</v>
      </c>
      <c r="V11" s="14"/>
      <c r="W11" s="14"/>
    </row>
    <row r="12" spans="1:23" s="45" customFormat="1" ht="14.25" x14ac:dyDescent="0.2">
      <c r="A12" s="81"/>
      <c r="B12" s="82"/>
      <c r="C12" s="93" t="s">
        <v>3</v>
      </c>
      <c r="D12" s="142">
        <v>35352</v>
      </c>
      <c r="E12" s="322">
        <v>1542</v>
      </c>
      <c r="F12" s="142">
        <v>13194</v>
      </c>
      <c r="G12" s="362">
        <v>3735</v>
      </c>
      <c r="H12" s="91">
        <v>53823</v>
      </c>
      <c r="I12" s="89">
        <v>36412</v>
      </c>
      <c r="J12" s="88">
        <v>1526.1</v>
      </c>
      <c r="K12" s="89">
        <v>13590</v>
      </c>
      <c r="L12" s="90">
        <v>3496.5</v>
      </c>
      <c r="M12" s="91">
        <f t="shared" si="0"/>
        <v>55024.6</v>
      </c>
      <c r="N12" s="87">
        <f>M12-H12</f>
        <v>1201.5999999999985</v>
      </c>
      <c r="O12" s="92">
        <f>N12/H12</f>
        <v>2.2325028333611996E-2</v>
      </c>
      <c r="P12" s="44"/>
      <c r="Q12" s="44"/>
      <c r="R12" s="44"/>
      <c r="S12" s="44"/>
      <c r="T12" s="44"/>
      <c r="U12" s="44"/>
      <c r="V12" s="44"/>
      <c r="W12" s="44"/>
    </row>
    <row r="13" spans="1:23" ht="14.25" x14ac:dyDescent="0.2">
      <c r="A13" s="81"/>
      <c r="B13" s="82"/>
      <c r="C13" s="93" t="s">
        <v>4</v>
      </c>
      <c r="D13" s="142">
        <v>35082</v>
      </c>
      <c r="E13" s="322">
        <v>1542</v>
      </c>
      <c r="F13" s="142">
        <v>13194</v>
      </c>
      <c r="G13" s="362">
        <v>3735</v>
      </c>
      <c r="H13" s="91">
        <v>53553</v>
      </c>
      <c r="I13" s="89">
        <v>36134</v>
      </c>
      <c r="J13" s="88">
        <v>1526.1</v>
      </c>
      <c r="K13" s="89">
        <v>13590</v>
      </c>
      <c r="L13" s="90">
        <v>3496.5</v>
      </c>
      <c r="M13" s="91">
        <f t="shared" si="0"/>
        <v>54746.6</v>
      </c>
      <c r="N13" s="87">
        <f>M13-H13</f>
        <v>1193.5999999999985</v>
      </c>
      <c r="O13" s="92">
        <f>N13/H13</f>
        <v>2.2288200474296464E-2</v>
      </c>
      <c r="V13" s="14"/>
      <c r="W13" s="14"/>
    </row>
    <row r="14" spans="1:23" ht="14.25" x14ac:dyDescent="0.2">
      <c r="A14" s="81"/>
      <c r="B14" s="82"/>
      <c r="C14" s="93" t="s">
        <v>58</v>
      </c>
      <c r="D14" s="142">
        <v>32688</v>
      </c>
      <c r="E14" s="322">
        <v>1542</v>
      </c>
      <c r="F14" s="142">
        <v>13194</v>
      </c>
      <c r="G14" s="362">
        <v>3735</v>
      </c>
      <c r="H14" s="91">
        <v>51159</v>
      </c>
      <c r="I14" s="89">
        <v>33668</v>
      </c>
      <c r="J14" s="88">
        <v>1526.1</v>
      </c>
      <c r="K14" s="89">
        <v>13590</v>
      </c>
      <c r="L14" s="90">
        <v>3496.5</v>
      </c>
      <c r="M14" s="91">
        <f t="shared" si="0"/>
        <v>52280.6</v>
      </c>
      <c r="N14" s="87">
        <f>M14-H14</f>
        <v>1121.5999999999985</v>
      </c>
      <c r="O14" s="92">
        <f>N14/H14</f>
        <v>2.1923806172911873E-2</v>
      </c>
      <c r="P14" s="16"/>
      <c r="V14" s="14"/>
      <c r="W14" s="14"/>
    </row>
    <row r="15" spans="1:23" s="45" customFormat="1" ht="14.25" x14ac:dyDescent="0.2">
      <c r="A15" s="81"/>
      <c r="B15" s="82" t="s">
        <v>47</v>
      </c>
      <c r="C15" s="139"/>
      <c r="D15" s="142"/>
      <c r="E15" s="322"/>
      <c r="F15" s="142"/>
      <c r="G15" s="362"/>
      <c r="H15" s="91"/>
      <c r="I15" s="89"/>
      <c r="J15" s="88"/>
      <c r="K15" s="89"/>
      <c r="L15" s="90"/>
      <c r="M15" s="91"/>
      <c r="N15" s="87"/>
      <c r="O15" s="92"/>
      <c r="P15" s="16"/>
      <c r="Q15" s="44"/>
      <c r="R15" s="44"/>
      <c r="S15" s="44"/>
    </row>
    <row r="16" spans="1:23" s="45" customFormat="1" ht="14.25" x14ac:dyDescent="0.2">
      <c r="A16" s="81"/>
      <c r="B16" s="82"/>
      <c r="C16" s="93" t="s">
        <v>22</v>
      </c>
      <c r="D16" s="142">
        <v>33930</v>
      </c>
      <c r="E16" s="322">
        <v>1542</v>
      </c>
      <c r="F16" s="142">
        <v>13194</v>
      </c>
      <c r="G16" s="362">
        <v>3735</v>
      </c>
      <c r="H16" s="91">
        <v>52401</v>
      </c>
      <c r="I16" s="89">
        <v>34948</v>
      </c>
      <c r="J16" s="88">
        <v>1526.1</v>
      </c>
      <c r="K16" s="89">
        <v>13590</v>
      </c>
      <c r="L16" s="90">
        <v>3496.5</v>
      </c>
      <c r="M16" s="91">
        <f t="shared" si="0"/>
        <v>53560.6</v>
      </c>
      <c r="N16" s="87">
        <f>M16-H16</f>
        <v>1159.5999999999985</v>
      </c>
      <c r="O16" s="92">
        <f>N16/H16</f>
        <v>2.2129348676551946E-2</v>
      </c>
      <c r="P16" s="16"/>
      <c r="Q16" s="44"/>
      <c r="R16" s="44"/>
      <c r="S16" s="44"/>
    </row>
    <row r="17" spans="1:23" s="45" customFormat="1" ht="14.25" x14ac:dyDescent="0.2">
      <c r="A17" s="81"/>
      <c r="B17" s="82"/>
      <c r="C17" s="93" t="s">
        <v>59</v>
      </c>
      <c r="D17" s="363">
        <v>35346</v>
      </c>
      <c r="E17" s="362">
        <v>1542</v>
      </c>
      <c r="F17" s="362">
        <v>13194</v>
      </c>
      <c r="G17" s="362">
        <v>3735</v>
      </c>
      <c r="H17" s="364">
        <v>53817</v>
      </c>
      <c r="I17" s="89">
        <v>36406</v>
      </c>
      <c r="J17" s="88">
        <v>1526.1</v>
      </c>
      <c r="K17" s="89">
        <v>13590</v>
      </c>
      <c r="L17" s="90">
        <v>3496.5</v>
      </c>
      <c r="M17" s="91">
        <f t="shared" si="0"/>
        <v>55018.6</v>
      </c>
      <c r="N17" s="87">
        <f>M17-H17</f>
        <v>1201.5999999999985</v>
      </c>
      <c r="O17" s="92">
        <f>N17/H17</f>
        <v>2.2327517327238578E-2</v>
      </c>
      <c r="P17" s="16"/>
      <c r="Q17" s="44"/>
      <c r="R17" s="44"/>
      <c r="S17" s="44"/>
    </row>
    <row r="18" spans="1:23" s="45" customFormat="1" ht="14.25" x14ac:dyDescent="0.2">
      <c r="A18" s="81"/>
      <c r="B18" s="82"/>
      <c r="C18" s="93" t="s">
        <v>3</v>
      </c>
      <c r="D18" s="142">
        <v>36936</v>
      </c>
      <c r="E18" s="322">
        <v>1542</v>
      </c>
      <c r="F18" s="142">
        <v>13194</v>
      </c>
      <c r="G18" s="362">
        <v>3735</v>
      </c>
      <c r="H18" s="91">
        <v>55407</v>
      </c>
      <c r="I18" s="89">
        <v>38044</v>
      </c>
      <c r="J18" s="88">
        <v>1526.1</v>
      </c>
      <c r="K18" s="89">
        <v>13590</v>
      </c>
      <c r="L18" s="90">
        <v>3496.5</v>
      </c>
      <c r="M18" s="91">
        <f t="shared" si="0"/>
        <v>56656.6</v>
      </c>
      <c r="N18" s="87">
        <f>M18-H18</f>
        <v>1249.5999999999985</v>
      </c>
      <c r="O18" s="92">
        <f>N18/H18</f>
        <v>2.2553107008139738E-2</v>
      </c>
      <c r="P18" s="16"/>
      <c r="Q18" s="44"/>
      <c r="R18" s="44"/>
      <c r="S18" s="44"/>
    </row>
    <row r="19" spans="1:23" s="45" customFormat="1" ht="14.25" x14ac:dyDescent="0.2">
      <c r="A19" s="81"/>
      <c r="B19" s="82"/>
      <c r="C19" s="93" t="s">
        <v>4</v>
      </c>
      <c r="D19" s="142">
        <v>36576</v>
      </c>
      <c r="E19" s="322">
        <v>1542</v>
      </c>
      <c r="F19" s="142">
        <v>13194</v>
      </c>
      <c r="G19" s="362">
        <v>3735</v>
      </c>
      <c r="H19" s="91">
        <v>55047</v>
      </c>
      <c r="I19" s="89">
        <v>37674</v>
      </c>
      <c r="J19" s="88">
        <v>1526.1</v>
      </c>
      <c r="K19" s="89">
        <v>13590</v>
      </c>
      <c r="L19" s="90">
        <v>3496.5</v>
      </c>
      <c r="M19" s="91">
        <f t="shared" si="0"/>
        <v>56286.6</v>
      </c>
      <c r="N19" s="87">
        <f t="shared" ref="N19:N20" si="1">M19-H19</f>
        <v>1239.5999999999985</v>
      </c>
      <c r="O19" s="92">
        <f t="shared" ref="O19:O20" si="2">N19/H19</f>
        <v>2.2518938361763559E-2</v>
      </c>
      <c r="P19" s="16"/>
      <c r="Q19" s="44"/>
      <c r="R19" s="44"/>
      <c r="S19" s="44"/>
    </row>
    <row r="20" spans="1:23" s="45" customFormat="1" ht="14.25" x14ac:dyDescent="0.2">
      <c r="A20" s="81"/>
      <c r="B20" s="82"/>
      <c r="C20" s="93" t="s">
        <v>58</v>
      </c>
      <c r="D20" s="357">
        <v>34254</v>
      </c>
      <c r="E20" s="326">
        <v>1542</v>
      </c>
      <c r="F20" s="325">
        <v>13194</v>
      </c>
      <c r="G20" s="365">
        <v>3735</v>
      </c>
      <c r="H20" s="101">
        <v>52725</v>
      </c>
      <c r="I20" s="99">
        <v>35282</v>
      </c>
      <c r="J20" s="98">
        <v>1526.1</v>
      </c>
      <c r="K20" s="99">
        <v>13590</v>
      </c>
      <c r="L20" s="100">
        <v>3496.5</v>
      </c>
      <c r="M20" s="101">
        <f t="shared" si="0"/>
        <v>53894.6</v>
      </c>
      <c r="N20" s="97">
        <f t="shared" si="1"/>
        <v>1169.5999999999985</v>
      </c>
      <c r="O20" s="102">
        <f t="shared" si="2"/>
        <v>2.2183025130393524E-2</v>
      </c>
      <c r="P20" s="16"/>
      <c r="Q20" s="44"/>
      <c r="R20" s="44"/>
      <c r="S20" s="44"/>
    </row>
    <row r="21" spans="1:23" ht="14.25" x14ac:dyDescent="0.2">
      <c r="A21" s="112"/>
      <c r="B21" s="113" t="s">
        <v>5</v>
      </c>
      <c r="C21" s="366"/>
      <c r="D21" s="142"/>
      <c r="E21" s="322"/>
      <c r="F21" s="142"/>
      <c r="G21" s="362"/>
      <c r="H21" s="91"/>
      <c r="I21" s="89"/>
      <c r="J21" s="88"/>
      <c r="K21" s="89"/>
      <c r="L21" s="90"/>
      <c r="M21" s="91"/>
      <c r="N21" s="87"/>
      <c r="O21" s="92"/>
      <c r="V21" s="14"/>
      <c r="W21" s="14"/>
    </row>
    <row r="22" spans="1:23" ht="14.25" x14ac:dyDescent="0.2">
      <c r="A22" s="81"/>
      <c r="B22" s="82"/>
      <c r="C22" s="93" t="s">
        <v>22</v>
      </c>
      <c r="D22" s="142">
        <v>18552</v>
      </c>
      <c r="E22" s="322">
        <v>1553</v>
      </c>
      <c r="F22" s="142">
        <v>9603</v>
      </c>
      <c r="G22" s="362">
        <v>3735</v>
      </c>
      <c r="H22" s="91">
        <v>33443</v>
      </c>
      <c r="I22" s="89">
        <v>19104</v>
      </c>
      <c r="J22" s="88">
        <v>1537.1</v>
      </c>
      <c r="K22" s="89">
        <v>9693</v>
      </c>
      <c r="L22" s="90">
        <v>3496.5</v>
      </c>
      <c r="M22" s="91">
        <f>SUM(I22:L22)</f>
        <v>33830.6</v>
      </c>
      <c r="N22" s="87">
        <f t="shared" ref="N22:N31" si="3">M22-H22</f>
        <v>387.59999999999854</v>
      </c>
      <c r="O22" s="92">
        <f t="shared" ref="O22:O31" si="4">N22/H22</f>
        <v>1.158986932990457E-2</v>
      </c>
      <c r="P22" s="22"/>
      <c r="V22" s="14"/>
      <c r="W22" s="14"/>
    </row>
    <row r="23" spans="1:23" s="45" customFormat="1" ht="14.25" x14ac:dyDescent="0.2">
      <c r="A23" s="81"/>
      <c r="B23" s="82"/>
      <c r="C23" s="93" t="s">
        <v>59</v>
      </c>
      <c r="D23" s="142">
        <v>19548</v>
      </c>
      <c r="E23" s="322">
        <v>1553</v>
      </c>
      <c r="F23" s="142">
        <v>9603</v>
      </c>
      <c r="G23" s="362">
        <v>3735</v>
      </c>
      <c r="H23" s="91">
        <v>34439</v>
      </c>
      <c r="I23" s="89">
        <v>20136</v>
      </c>
      <c r="J23" s="88">
        <v>1537.1</v>
      </c>
      <c r="K23" s="89">
        <v>9693</v>
      </c>
      <c r="L23" s="90">
        <v>3496.5</v>
      </c>
      <c r="M23" s="91">
        <f t="shared" ref="M23:M31" si="5">SUM(I23:L23)</f>
        <v>34862.6</v>
      </c>
      <c r="N23" s="87">
        <f t="shared" si="3"/>
        <v>423.59999999999854</v>
      </c>
      <c r="O23" s="92">
        <f t="shared" si="4"/>
        <v>1.2300008711054286E-2</v>
      </c>
      <c r="P23" s="28"/>
      <c r="Q23" s="44"/>
      <c r="R23" s="44"/>
      <c r="S23" s="44"/>
      <c r="T23" s="44"/>
      <c r="U23" s="44"/>
      <c r="V23" s="44"/>
      <c r="W23" s="44"/>
    </row>
    <row r="24" spans="1:23" s="45" customFormat="1" ht="14.25" x14ac:dyDescent="0.2">
      <c r="A24" s="81"/>
      <c r="B24" s="82"/>
      <c r="C24" s="139" t="s">
        <v>60</v>
      </c>
      <c r="D24" s="142">
        <v>21552</v>
      </c>
      <c r="E24" s="322">
        <v>1553</v>
      </c>
      <c r="F24" s="142">
        <v>9603</v>
      </c>
      <c r="G24" s="362">
        <v>3735</v>
      </c>
      <c r="H24" s="91">
        <v>36443</v>
      </c>
      <c r="I24" s="89">
        <v>22200</v>
      </c>
      <c r="J24" s="88">
        <v>1537.1</v>
      </c>
      <c r="K24" s="89">
        <v>9693</v>
      </c>
      <c r="L24" s="90">
        <v>3496.5</v>
      </c>
      <c r="M24" s="91">
        <f t="shared" si="5"/>
        <v>36926.6</v>
      </c>
      <c r="N24" s="87">
        <f t="shared" si="3"/>
        <v>483.59999999999854</v>
      </c>
      <c r="O24" s="92">
        <f t="shared" si="4"/>
        <v>1.3270038141755579E-2</v>
      </c>
      <c r="P24" s="28"/>
      <c r="Q24" s="44"/>
      <c r="R24" s="44"/>
      <c r="S24" s="44"/>
      <c r="T24" s="44"/>
      <c r="U24" s="44"/>
      <c r="V24" s="44"/>
      <c r="W24" s="44"/>
    </row>
    <row r="25" spans="1:23" s="45" customFormat="1" ht="14.25" x14ac:dyDescent="0.2">
      <c r="A25" s="81"/>
      <c r="B25" s="82"/>
      <c r="C25" s="139" t="s">
        <v>61</v>
      </c>
      <c r="D25" s="142">
        <v>15732</v>
      </c>
      <c r="E25" s="322">
        <v>1553</v>
      </c>
      <c r="F25" s="142">
        <v>9603</v>
      </c>
      <c r="G25" s="362">
        <v>3735</v>
      </c>
      <c r="H25" s="91">
        <v>30623</v>
      </c>
      <c r="I25" s="89">
        <v>16200</v>
      </c>
      <c r="J25" s="88">
        <v>1537.1</v>
      </c>
      <c r="K25" s="89">
        <v>9693</v>
      </c>
      <c r="L25" s="90">
        <v>3496.5</v>
      </c>
      <c r="M25" s="91">
        <f t="shared" si="5"/>
        <v>30926.6</v>
      </c>
      <c r="N25" s="87">
        <f t="shared" si="3"/>
        <v>303.59999999999854</v>
      </c>
      <c r="O25" s="92">
        <f t="shared" si="4"/>
        <v>9.914116840283399E-3</v>
      </c>
      <c r="P25" s="28"/>
      <c r="Q25" s="44"/>
      <c r="R25" s="44"/>
      <c r="S25" s="44"/>
      <c r="T25" s="44"/>
      <c r="U25" s="44"/>
      <c r="V25" s="44"/>
      <c r="W25" s="44"/>
    </row>
    <row r="26" spans="1:23" s="45" customFormat="1" ht="14.25" x14ac:dyDescent="0.2">
      <c r="A26" s="81"/>
      <c r="B26" s="82"/>
      <c r="C26" s="139" t="s">
        <v>62</v>
      </c>
      <c r="D26" s="142">
        <v>20808</v>
      </c>
      <c r="E26" s="142">
        <v>1553</v>
      </c>
      <c r="F26" s="142">
        <v>9603</v>
      </c>
      <c r="G26" s="142">
        <v>3735</v>
      </c>
      <c r="H26" s="91">
        <v>35699</v>
      </c>
      <c r="I26" s="89">
        <v>21432</v>
      </c>
      <c r="J26" s="88">
        <v>1537.1</v>
      </c>
      <c r="K26" s="89">
        <v>9693</v>
      </c>
      <c r="L26" s="90">
        <v>3496.5</v>
      </c>
      <c r="M26" s="91">
        <f t="shared" si="5"/>
        <v>36158.6</v>
      </c>
      <c r="N26" s="87">
        <f t="shared" si="3"/>
        <v>459.59999999999854</v>
      </c>
      <c r="O26" s="92">
        <f t="shared" si="4"/>
        <v>1.28743102047676E-2</v>
      </c>
      <c r="P26" s="28"/>
      <c r="Q26" s="44"/>
      <c r="R26" s="44"/>
      <c r="S26" s="44"/>
      <c r="T26" s="44"/>
      <c r="U26" s="44"/>
      <c r="V26" s="44"/>
      <c r="W26" s="44"/>
    </row>
    <row r="27" spans="1:23" s="45" customFormat="1" ht="14.25" x14ac:dyDescent="0.2">
      <c r="A27" s="81"/>
      <c r="B27" s="82"/>
      <c r="C27" s="93" t="s">
        <v>4</v>
      </c>
      <c r="D27" s="142">
        <v>20220</v>
      </c>
      <c r="E27" s="322">
        <v>1553</v>
      </c>
      <c r="F27" s="142">
        <v>9603</v>
      </c>
      <c r="G27" s="362">
        <v>3735</v>
      </c>
      <c r="H27" s="91">
        <v>35111</v>
      </c>
      <c r="I27" s="89">
        <v>20832</v>
      </c>
      <c r="J27" s="88">
        <v>1537.1</v>
      </c>
      <c r="K27" s="89">
        <v>9693</v>
      </c>
      <c r="L27" s="90">
        <v>3496.5</v>
      </c>
      <c r="M27" s="91">
        <f t="shared" si="5"/>
        <v>35558.6</v>
      </c>
      <c r="N27" s="87">
        <f t="shared" si="3"/>
        <v>447.59999999999854</v>
      </c>
      <c r="O27" s="92">
        <f t="shared" si="4"/>
        <v>1.2748141608043021E-2</v>
      </c>
      <c r="P27" s="28"/>
      <c r="Q27" s="44"/>
      <c r="R27" s="44"/>
      <c r="S27" s="44"/>
      <c r="T27" s="44"/>
      <c r="U27" s="44"/>
      <c r="V27" s="44"/>
      <c r="W27" s="44"/>
    </row>
    <row r="28" spans="1:23" s="45" customFormat="1" ht="14.25" x14ac:dyDescent="0.2">
      <c r="A28" s="81"/>
      <c r="B28" s="82"/>
      <c r="C28" s="139" t="s">
        <v>63</v>
      </c>
      <c r="D28" s="142">
        <v>11880</v>
      </c>
      <c r="E28" s="322">
        <v>1553</v>
      </c>
      <c r="F28" s="142">
        <v>9603</v>
      </c>
      <c r="G28" s="362">
        <v>3735</v>
      </c>
      <c r="H28" s="91">
        <v>26771</v>
      </c>
      <c r="I28" s="89">
        <v>12240</v>
      </c>
      <c r="J28" s="88">
        <v>1537.1</v>
      </c>
      <c r="K28" s="89">
        <v>9693</v>
      </c>
      <c r="L28" s="90">
        <v>3496.5</v>
      </c>
      <c r="M28" s="91">
        <f t="shared" si="5"/>
        <v>26966.6</v>
      </c>
      <c r="N28" s="87">
        <f t="shared" si="3"/>
        <v>195.59999999999854</v>
      </c>
      <c r="O28" s="92">
        <f t="shared" si="4"/>
        <v>7.306413656568621E-3</v>
      </c>
      <c r="P28" s="28"/>
      <c r="Q28" s="44"/>
      <c r="R28" s="44"/>
      <c r="S28" s="44"/>
      <c r="T28" s="44"/>
      <c r="U28" s="44"/>
      <c r="V28" s="44"/>
      <c r="W28" s="44"/>
    </row>
    <row r="29" spans="1:23" s="45" customFormat="1" ht="14.25" x14ac:dyDescent="0.2">
      <c r="A29" s="81"/>
      <c r="B29" s="82"/>
      <c r="C29" s="93" t="s">
        <v>65</v>
      </c>
      <c r="D29" s="142">
        <v>24336</v>
      </c>
      <c r="E29" s="322">
        <v>1553</v>
      </c>
      <c r="F29" s="142">
        <v>9603</v>
      </c>
      <c r="G29" s="362">
        <v>3735</v>
      </c>
      <c r="H29" s="91">
        <v>39227</v>
      </c>
      <c r="I29" s="89">
        <v>24336</v>
      </c>
      <c r="J29" s="88">
        <v>1537.1</v>
      </c>
      <c r="K29" s="89">
        <v>9693</v>
      </c>
      <c r="L29" s="90">
        <v>3496.5</v>
      </c>
      <c r="M29" s="91">
        <f t="shared" si="5"/>
        <v>39062.6</v>
      </c>
      <c r="N29" s="87">
        <f t="shared" si="3"/>
        <v>-164.40000000000146</v>
      </c>
      <c r="O29" s="92">
        <f t="shared" si="4"/>
        <v>-4.1909908991256397E-3</v>
      </c>
      <c r="P29" s="28"/>
      <c r="Q29" s="44"/>
      <c r="R29" s="44"/>
      <c r="S29" s="44"/>
      <c r="T29" s="44"/>
      <c r="U29" s="44"/>
      <c r="V29" s="44"/>
      <c r="W29" s="44"/>
    </row>
    <row r="30" spans="1:23" s="45" customFormat="1" ht="14.25" x14ac:dyDescent="0.2">
      <c r="A30" s="81"/>
      <c r="B30" s="82"/>
      <c r="C30" s="139" t="s">
        <v>64</v>
      </c>
      <c r="D30" s="363">
        <v>15648</v>
      </c>
      <c r="E30" s="362">
        <v>1553</v>
      </c>
      <c r="F30" s="362">
        <v>9603</v>
      </c>
      <c r="G30" s="362">
        <v>3735</v>
      </c>
      <c r="H30" s="364">
        <v>30539</v>
      </c>
      <c r="I30" s="89">
        <v>15648</v>
      </c>
      <c r="J30" s="88">
        <v>1537.1</v>
      </c>
      <c r="K30" s="89">
        <v>9693</v>
      </c>
      <c r="L30" s="90">
        <v>3496.5</v>
      </c>
      <c r="M30" s="91">
        <f t="shared" si="5"/>
        <v>30374.6</v>
      </c>
      <c r="N30" s="87">
        <f t="shared" si="3"/>
        <v>-164.40000000000146</v>
      </c>
      <c r="O30" s="92">
        <f t="shared" si="4"/>
        <v>-5.3832803955598234E-3</v>
      </c>
      <c r="P30" s="28"/>
      <c r="Q30" s="44"/>
      <c r="R30" s="44"/>
      <c r="S30" s="44"/>
      <c r="T30" s="44"/>
      <c r="U30" s="44"/>
      <c r="V30" s="44"/>
      <c r="W30" s="44"/>
    </row>
    <row r="31" spans="1:23" ht="15" thickBot="1" x14ac:dyDescent="0.25">
      <c r="A31" s="81"/>
      <c r="B31" s="82"/>
      <c r="C31" s="93" t="s">
        <v>58</v>
      </c>
      <c r="D31" s="142">
        <v>18756</v>
      </c>
      <c r="E31" s="322">
        <v>1553</v>
      </c>
      <c r="F31" s="142">
        <v>9603</v>
      </c>
      <c r="G31" s="362">
        <v>3735</v>
      </c>
      <c r="H31" s="91">
        <v>33647</v>
      </c>
      <c r="I31" s="89">
        <v>19320</v>
      </c>
      <c r="J31" s="88">
        <v>1537.1</v>
      </c>
      <c r="K31" s="89">
        <v>9693</v>
      </c>
      <c r="L31" s="90">
        <v>3496.5</v>
      </c>
      <c r="M31" s="91">
        <f t="shared" si="5"/>
        <v>34046.6</v>
      </c>
      <c r="N31" s="87">
        <f t="shared" si="3"/>
        <v>399.59999999999854</v>
      </c>
      <c r="O31" s="92">
        <f t="shared" si="4"/>
        <v>1.1876244538889011E-2</v>
      </c>
      <c r="V31" s="14"/>
      <c r="W31" s="14"/>
    </row>
    <row r="32" spans="1:23" ht="15.75" thickBot="1" x14ac:dyDescent="0.3">
      <c r="A32" s="77" t="s">
        <v>6</v>
      </c>
      <c r="B32" s="78"/>
      <c r="C32" s="78"/>
      <c r="D32" s="367"/>
      <c r="E32" s="330"/>
      <c r="F32" s="330"/>
      <c r="G32" s="330"/>
      <c r="H32" s="106"/>
      <c r="I32" s="104"/>
      <c r="J32" s="105"/>
      <c r="K32" s="78"/>
      <c r="L32" s="105"/>
      <c r="M32" s="106"/>
      <c r="N32" s="104"/>
      <c r="O32" s="80"/>
      <c r="V32" s="14"/>
      <c r="W32" s="14"/>
    </row>
    <row r="33" spans="1:23" ht="14.25" x14ac:dyDescent="0.2">
      <c r="A33" s="81"/>
      <c r="B33" s="82" t="s">
        <v>2</v>
      </c>
      <c r="C33" s="82"/>
      <c r="D33" s="368"/>
      <c r="E33" s="362"/>
      <c r="F33" s="369"/>
      <c r="G33" s="369"/>
      <c r="H33" s="109"/>
      <c r="I33" s="107"/>
      <c r="J33" s="90"/>
      <c r="K33" s="82"/>
      <c r="L33" s="108"/>
      <c r="M33" s="109"/>
      <c r="N33" s="107"/>
      <c r="O33" s="110"/>
      <c r="S33" s="18"/>
      <c r="V33" s="14"/>
      <c r="W33" s="14"/>
    </row>
    <row r="34" spans="1:23" ht="14.25" x14ac:dyDescent="0.2">
      <c r="A34" s="81"/>
      <c r="B34" s="82"/>
      <c r="C34" s="82" t="s">
        <v>30</v>
      </c>
      <c r="D34" s="323">
        <v>8340</v>
      </c>
      <c r="E34" s="142">
        <v>1025</v>
      </c>
      <c r="F34" s="142">
        <v>9500</v>
      </c>
      <c r="G34" s="362">
        <v>3735</v>
      </c>
      <c r="H34" s="91">
        <v>22600</v>
      </c>
      <c r="I34" s="87">
        <v>8676</v>
      </c>
      <c r="J34" s="89">
        <v>1085</v>
      </c>
      <c r="K34" s="89">
        <f>4900*2</f>
        <v>9800</v>
      </c>
      <c r="L34" s="90">
        <v>3496.5</v>
      </c>
      <c r="M34" s="91">
        <f>SUM(I34:L34)</f>
        <v>23057.5</v>
      </c>
      <c r="N34" s="87">
        <f>M34-H34</f>
        <v>457.5</v>
      </c>
      <c r="O34" s="92">
        <f>N34/H34</f>
        <v>2.0243362831858406E-2</v>
      </c>
      <c r="V34" s="14"/>
      <c r="W34" s="44"/>
    </row>
    <row r="35" spans="1:23" ht="14.25" x14ac:dyDescent="0.2">
      <c r="A35" s="81"/>
      <c r="B35" s="82"/>
      <c r="C35" s="82" t="s">
        <v>66</v>
      </c>
      <c r="D35" s="323">
        <v>8652</v>
      </c>
      <c r="E35" s="142">
        <v>1025</v>
      </c>
      <c r="F35" s="142">
        <v>9500</v>
      </c>
      <c r="G35" s="362">
        <v>3735</v>
      </c>
      <c r="H35" s="91">
        <v>22912</v>
      </c>
      <c r="I35" s="87">
        <v>9048</v>
      </c>
      <c r="J35" s="89">
        <v>1085</v>
      </c>
      <c r="K35" s="89">
        <f t="shared" ref="K35:K36" si="6">4900*2</f>
        <v>9800</v>
      </c>
      <c r="L35" s="90">
        <v>3496.5</v>
      </c>
      <c r="M35" s="91">
        <f t="shared" ref="M35:M36" si="7">SUM(I35:L35)</f>
        <v>23429.5</v>
      </c>
      <c r="N35" s="87">
        <f>M35-H35</f>
        <v>517.5</v>
      </c>
      <c r="O35" s="92">
        <f>N35/H35</f>
        <v>2.2586417597765363E-2</v>
      </c>
      <c r="V35" s="14"/>
      <c r="W35" s="14"/>
    </row>
    <row r="36" spans="1:23" ht="15" thickBot="1" x14ac:dyDescent="0.25">
      <c r="A36" s="81"/>
      <c r="B36" s="82"/>
      <c r="C36" s="82" t="s">
        <v>83</v>
      </c>
      <c r="D36" s="323">
        <v>8964</v>
      </c>
      <c r="E36" s="142">
        <v>1025</v>
      </c>
      <c r="F36" s="142">
        <v>9500</v>
      </c>
      <c r="G36" s="362">
        <v>3735</v>
      </c>
      <c r="H36" s="91">
        <v>23224</v>
      </c>
      <c r="I36" s="87">
        <v>9372</v>
      </c>
      <c r="J36" s="89">
        <v>1085</v>
      </c>
      <c r="K36" s="89">
        <f t="shared" si="6"/>
        <v>9800</v>
      </c>
      <c r="L36" s="90">
        <v>3496.5</v>
      </c>
      <c r="M36" s="91">
        <f t="shared" si="7"/>
        <v>23753.5</v>
      </c>
      <c r="N36" s="87">
        <f>M36-H36</f>
        <v>529.5</v>
      </c>
      <c r="O36" s="92">
        <f>N36/H36</f>
        <v>2.2799689975887015E-2</v>
      </c>
      <c r="V36" s="14"/>
      <c r="W36" s="14"/>
    </row>
    <row r="37" spans="1:23" ht="14.25" x14ac:dyDescent="0.2">
      <c r="A37" s="83"/>
      <c r="B37" s="84" t="s">
        <v>5</v>
      </c>
      <c r="C37" s="84"/>
      <c r="D37" s="331"/>
      <c r="E37" s="332"/>
      <c r="F37" s="332"/>
      <c r="G37" s="370"/>
      <c r="H37" s="334"/>
      <c r="I37" s="335"/>
      <c r="J37" s="135"/>
      <c r="K37" s="135"/>
      <c r="L37" s="108"/>
      <c r="M37" s="334"/>
      <c r="N37" s="135"/>
      <c r="O37" s="136"/>
      <c r="V37" s="14"/>
      <c r="W37" s="14"/>
    </row>
    <row r="38" spans="1:23" ht="14.25" x14ac:dyDescent="0.2">
      <c r="A38" s="81"/>
      <c r="B38" s="82"/>
      <c r="C38" s="82" t="s">
        <v>77</v>
      </c>
      <c r="D38" s="323">
        <v>12108</v>
      </c>
      <c r="E38" s="142">
        <v>1025</v>
      </c>
      <c r="F38" s="142">
        <v>9603</v>
      </c>
      <c r="G38" s="362">
        <v>3735</v>
      </c>
      <c r="H38" s="91">
        <v>26471</v>
      </c>
      <c r="I38" s="87">
        <v>12600</v>
      </c>
      <c r="J38" s="89">
        <v>1085</v>
      </c>
      <c r="K38" s="89">
        <v>9693</v>
      </c>
      <c r="L38" s="90">
        <v>3496.5</v>
      </c>
      <c r="M38" s="91">
        <f t="shared" ref="M38:M39" si="8">SUM(I38:L38)</f>
        <v>26874.5</v>
      </c>
      <c r="N38" s="89">
        <f>M38-H38</f>
        <v>403.5</v>
      </c>
      <c r="O38" s="92">
        <f>N38/H38</f>
        <v>1.5243096218503267E-2</v>
      </c>
      <c r="V38" s="14"/>
      <c r="W38" s="14"/>
    </row>
    <row r="39" spans="1:23" ht="15" thickBot="1" x14ac:dyDescent="0.25">
      <c r="A39" s="81"/>
      <c r="B39" s="82"/>
      <c r="C39" s="82" t="s">
        <v>78</v>
      </c>
      <c r="D39" s="323">
        <v>12984</v>
      </c>
      <c r="E39" s="142">
        <v>1025</v>
      </c>
      <c r="F39" s="142">
        <v>9603</v>
      </c>
      <c r="G39" s="362">
        <v>3735</v>
      </c>
      <c r="H39" s="91">
        <v>27347</v>
      </c>
      <c r="I39" s="87">
        <v>13500</v>
      </c>
      <c r="J39" s="89">
        <v>1085</v>
      </c>
      <c r="K39" s="89">
        <v>9693</v>
      </c>
      <c r="L39" s="90">
        <v>3496.5</v>
      </c>
      <c r="M39" s="91">
        <f t="shared" si="8"/>
        <v>27774.5</v>
      </c>
      <c r="N39" s="89">
        <f>M39-H39</f>
        <v>427.5</v>
      </c>
      <c r="O39" s="92">
        <f>N39/H39</f>
        <v>1.5632427688594727E-2</v>
      </c>
      <c r="V39" s="14"/>
      <c r="W39" s="14"/>
    </row>
    <row r="40" spans="1:23" ht="15.75" thickBot="1" x14ac:dyDescent="0.3">
      <c r="A40" s="77" t="s">
        <v>106</v>
      </c>
      <c r="B40" s="78"/>
      <c r="C40" s="78"/>
      <c r="D40" s="328"/>
      <c r="E40" s="329"/>
      <c r="F40" s="329"/>
      <c r="G40" s="329"/>
      <c r="H40" s="106"/>
      <c r="I40" s="104"/>
      <c r="J40" s="105"/>
      <c r="K40" s="105"/>
      <c r="L40" s="105"/>
      <c r="M40" s="106"/>
      <c r="N40" s="105"/>
      <c r="O40" s="80"/>
      <c r="V40" s="14"/>
      <c r="W40" s="14"/>
    </row>
    <row r="41" spans="1:23" ht="14.25" x14ac:dyDescent="0.2">
      <c r="A41" s="83"/>
      <c r="B41" s="84" t="s">
        <v>2</v>
      </c>
      <c r="C41" s="371"/>
      <c r="D41" s="372"/>
      <c r="E41" s="370"/>
      <c r="F41" s="370"/>
      <c r="G41" s="370"/>
      <c r="H41" s="373"/>
      <c r="I41" s="374"/>
      <c r="J41" s="108"/>
      <c r="K41" s="108"/>
      <c r="L41" s="108"/>
      <c r="M41" s="373"/>
      <c r="N41" s="108"/>
      <c r="O41" s="85"/>
      <c r="V41" s="14"/>
      <c r="W41" s="14"/>
    </row>
    <row r="42" spans="1:23" ht="14.25" x14ac:dyDescent="0.2">
      <c r="A42" s="81"/>
      <c r="B42" s="82"/>
      <c r="C42" s="93" t="s">
        <v>14</v>
      </c>
      <c r="D42" s="323">
        <v>11208</v>
      </c>
      <c r="E42" s="142">
        <v>815</v>
      </c>
      <c r="F42" s="142">
        <v>9603</v>
      </c>
      <c r="G42" s="362">
        <v>3735</v>
      </c>
      <c r="H42" s="91">
        <v>25361</v>
      </c>
      <c r="I42" s="87">
        <v>11616</v>
      </c>
      <c r="J42" s="89">
        <v>835.5</v>
      </c>
      <c r="K42" s="115">
        <v>9693</v>
      </c>
      <c r="L42" s="90">
        <v>3496.5</v>
      </c>
      <c r="M42" s="91">
        <f t="shared" ref="M42:M56" si="9">SUM(I42:L42)</f>
        <v>25641</v>
      </c>
      <c r="N42" s="89">
        <f>M42-H42</f>
        <v>280</v>
      </c>
      <c r="O42" s="92">
        <f>N42/H42</f>
        <v>1.1040574109853712E-2</v>
      </c>
      <c r="P42" s="19"/>
      <c r="V42" s="14"/>
      <c r="W42" s="14"/>
    </row>
    <row r="43" spans="1:23" ht="14.25" x14ac:dyDescent="0.2">
      <c r="A43" s="81"/>
      <c r="B43" s="82"/>
      <c r="C43" s="93" t="s">
        <v>27</v>
      </c>
      <c r="D43" s="323">
        <v>11208</v>
      </c>
      <c r="E43" s="142">
        <v>815</v>
      </c>
      <c r="F43" s="142">
        <v>9603</v>
      </c>
      <c r="G43" s="362">
        <v>3735</v>
      </c>
      <c r="H43" s="91">
        <v>25361</v>
      </c>
      <c r="I43" s="87">
        <v>11616</v>
      </c>
      <c r="J43" s="89">
        <v>835.5</v>
      </c>
      <c r="K43" s="115">
        <v>9693</v>
      </c>
      <c r="L43" s="90">
        <v>3496.5</v>
      </c>
      <c r="M43" s="91">
        <f t="shared" si="9"/>
        <v>25641</v>
      </c>
      <c r="N43" s="89">
        <f>M43-H43</f>
        <v>280</v>
      </c>
      <c r="O43" s="92">
        <f>N43/H43</f>
        <v>1.1040574109853712E-2</v>
      </c>
      <c r="P43" s="19"/>
      <c r="V43" s="14"/>
      <c r="W43" s="14"/>
    </row>
    <row r="44" spans="1:23" s="45" customFormat="1" ht="14.25" x14ac:dyDescent="0.2">
      <c r="A44" s="81"/>
      <c r="B44" s="82"/>
      <c r="C44" s="93" t="s">
        <v>109</v>
      </c>
      <c r="D44" s="375" t="s">
        <v>41</v>
      </c>
      <c r="E44" s="238" t="s">
        <v>41</v>
      </c>
      <c r="F44" s="238" t="s">
        <v>41</v>
      </c>
      <c r="G44" s="242" t="s">
        <v>41</v>
      </c>
      <c r="H44" s="243" t="s">
        <v>41</v>
      </c>
      <c r="I44" s="376">
        <v>11916</v>
      </c>
      <c r="J44" s="142">
        <v>835.5</v>
      </c>
      <c r="K44" s="142">
        <v>9693</v>
      </c>
      <c r="L44" s="90">
        <v>3496.5</v>
      </c>
      <c r="M44" s="91">
        <f t="shared" si="9"/>
        <v>25941</v>
      </c>
      <c r="N44" s="89"/>
      <c r="O44" s="92"/>
      <c r="P44" s="19"/>
      <c r="Q44" s="44"/>
      <c r="R44" s="44"/>
      <c r="S44" s="44"/>
      <c r="T44" s="44"/>
      <c r="U44" s="44"/>
      <c r="V44" s="44"/>
      <c r="W44" s="44"/>
    </row>
    <row r="45" spans="1:23" s="45" customFormat="1" ht="14.25" x14ac:dyDescent="0.2">
      <c r="A45" s="81"/>
      <c r="B45" s="82"/>
      <c r="C45" s="93" t="s">
        <v>110</v>
      </c>
      <c r="D45" s="375" t="s">
        <v>41</v>
      </c>
      <c r="E45" s="238" t="s">
        <v>41</v>
      </c>
      <c r="F45" s="238" t="s">
        <v>41</v>
      </c>
      <c r="G45" s="242" t="s">
        <v>41</v>
      </c>
      <c r="H45" s="243" t="s">
        <v>41</v>
      </c>
      <c r="I45" s="376">
        <v>12588</v>
      </c>
      <c r="J45" s="142">
        <v>835.5</v>
      </c>
      <c r="K45" s="142">
        <v>9693</v>
      </c>
      <c r="L45" s="90">
        <v>3496.5</v>
      </c>
      <c r="M45" s="91">
        <f t="shared" si="9"/>
        <v>26613</v>
      </c>
      <c r="N45" s="89"/>
      <c r="O45" s="92"/>
      <c r="P45" s="19"/>
      <c r="Q45" s="44"/>
      <c r="R45" s="44"/>
      <c r="S45" s="44"/>
      <c r="T45" s="44"/>
      <c r="U45" s="44"/>
      <c r="V45" s="44"/>
      <c r="W45" s="44"/>
    </row>
    <row r="46" spans="1:23" ht="14.25" x14ac:dyDescent="0.2">
      <c r="A46" s="112"/>
      <c r="B46" s="113" t="s">
        <v>5</v>
      </c>
      <c r="C46" s="366"/>
      <c r="D46" s="346"/>
      <c r="E46" s="347"/>
      <c r="F46" s="377"/>
      <c r="G46" s="377"/>
      <c r="H46" s="348"/>
      <c r="I46" s="378"/>
      <c r="J46" s="379"/>
      <c r="K46" s="380"/>
      <c r="L46" s="381"/>
      <c r="M46" s="348"/>
      <c r="N46" s="114"/>
      <c r="O46" s="351"/>
      <c r="P46" s="19"/>
      <c r="V46" s="14"/>
      <c r="W46" s="14"/>
    </row>
    <row r="47" spans="1:23" ht="14.25" x14ac:dyDescent="0.2">
      <c r="A47" s="81"/>
      <c r="B47" s="82"/>
      <c r="C47" s="93" t="s">
        <v>8</v>
      </c>
      <c r="D47" s="323">
        <v>13572</v>
      </c>
      <c r="E47" s="142">
        <v>815</v>
      </c>
      <c r="F47" s="142">
        <v>9603</v>
      </c>
      <c r="G47" s="362">
        <v>3735</v>
      </c>
      <c r="H47" s="91">
        <v>27725</v>
      </c>
      <c r="I47" s="87">
        <v>14916</v>
      </c>
      <c r="J47" s="89">
        <v>835.5</v>
      </c>
      <c r="K47" s="89">
        <v>9693</v>
      </c>
      <c r="L47" s="90">
        <v>3496.5</v>
      </c>
      <c r="M47" s="91">
        <f t="shared" si="9"/>
        <v>28941</v>
      </c>
      <c r="N47" s="89">
        <f t="shared" ref="N47:N56" si="10">M47-H47</f>
        <v>1216</v>
      </c>
      <c r="O47" s="92">
        <f t="shared" ref="O47:O56" si="11">N47/H47</f>
        <v>4.3859332732191163E-2</v>
      </c>
      <c r="P47" s="19"/>
      <c r="V47" s="14"/>
      <c r="W47" s="14"/>
    </row>
    <row r="48" spans="1:23" ht="14.25" x14ac:dyDescent="0.2">
      <c r="A48" s="81"/>
      <c r="B48" s="82"/>
      <c r="C48" s="139" t="s">
        <v>9</v>
      </c>
      <c r="D48" s="323">
        <v>14484</v>
      </c>
      <c r="E48" s="142">
        <v>815</v>
      </c>
      <c r="F48" s="142">
        <v>9603</v>
      </c>
      <c r="G48" s="362">
        <v>3735</v>
      </c>
      <c r="H48" s="91">
        <v>28637</v>
      </c>
      <c r="I48" s="87">
        <v>14916</v>
      </c>
      <c r="J48" s="89">
        <v>835.5</v>
      </c>
      <c r="K48" s="89">
        <v>9693</v>
      </c>
      <c r="L48" s="90">
        <v>3496.5</v>
      </c>
      <c r="M48" s="91">
        <f t="shared" si="9"/>
        <v>28941</v>
      </c>
      <c r="N48" s="89">
        <f t="shared" si="10"/>
        <v>304</v>
      </c>
      <c r="O48" s="92">
        <f t="shared" si="11"/>
        <v>1.0615637112826063E-2</v>
      </c>
      <c r="P48" s="19"/>
      <c r="V48" s="14"/>
      <c r="W48" s="14"/>
    </row>
    <row r="49" spans="1:23" ht="14.25" x14ac:dyDescent="0.2">
      <c r="A49" s="81"/>
      <c r="B49" s="82"/>
      <c r="C49" s="139" t="s">
        <v>4</v>
      </c>
      <c r="D49" s="323">
        <v>14484</v>
      </c>
      <c r="E49" s="142">
        <v>815</v>
      </c>
      <c r="F49" s="142">
        <v>9603</v>
      </c>
      <c r="G49" s="362">
        <v>3735</v>
      </c>
      <c r="H49" s="91">
        <v>28637</v>
      </c>
      <c r="I49" s="87">
        <v>15780</v>
      </c>
      <c r="J49" s="89">
        <v>835.5</v>
      </c>
      <c r="K49" s="89">
        <v>9693</v>
      </c>
      <c r="L49" s="90">
        <v>3496.5</v>
      </c>
      <c r="M49" s="91">
        <f t="shared" si="9"/>
        <v>29805</v>
      </c>
      <c r="N49" s="89">
        <f t="shared" si="10"/>
        <v>1168</v>
      </c>
      <c r="O49" s="92">
        <f t="shared" si="11"/>
        <v>4.0786395222963297E-2</v>
      </c>
      <c r="P49" s="19"/>
      <c r="V49" s="14"/>
      <c r="W49" s="14"/>
    </row>
    <row r="50" spans="1:23" s="45" customFormat="1" ht="14.25" x14ac:dyDescent="0.2">
      <c r="A50" s="81"/>
      <c r="B50" s="82"/>
      <c r="C50" s="139" t="s">
        <v>48</v>
      </c>
      <c r="D50" s="323">
        <v>10788</v>
      </c>
      <c r="E50" s="142">
        <v>815</v>
      </c>
      <c r="F50" s="142">
        <v>9603</v>
      </c>
      <c r="G50" s="362">
        <v>3735</v>
      </c>
      <c r="H50" s="91">
        <v>24941</v>
      </c>
      <c r="I50" s="241" t="s">
        <v>41</v>
      </c>
      <c r="J50" s="238" t="s">
        <v>41</v>
      </c>
      <c r="K50" s="238" t="s">
        <v>41</v>
      </c>
      <c r="L50" s="242" t="s">
        <v>41</v>
      </c>
      <c r="M50" s="243" t="s">
        <v>41</v>
      </c>
      <c r="N50" s="89"/>
      <c r="O50" s="92"/>
      <c r="P50" s="19"/>
      <c r="Q50" s="44"/>
      <c r="R50" s="44"/>
      <c r="S50" s="44"/>
      <c r="T50" s="44"/>
      <c r="U50" s="44"/>
      <c r="V50" s="44"/>
      <c r="W50" s="44"/>
    </row>
    <row r="51" spans="1:23" s="45" customFormat="1" ht="14.25" x14ac:dyDescent="0.2">
      <c r="A51" s="81"/>
      <c r="B51" s="82"/>
      <c r="C51" s="139" t="s">
        <v>67</v>
      </c>
      <c r="D51" s="323">
        <v>14808</v>
      </c>
      <c r="E51" s="142">
        <v>815</v>
      </c>
      <c r="F51" s="142">
        <v>9603</v>
      </c>
      <c r="G51" s="362">
        <v>3735</v>
      </c>
      <c r="H51" s="91">
        <v>28961</v>
      </c>
      <c r="I51" s="87">
        <v>15780</v>
      </c>
      <c r="J51" s="89">
        <v>835.5</v>
      </c>
      <c r="K51" s="89">
        <v>9693</v>
      </c>
      <c r="L51" s="90">
        <v>3496.5</v>
      </c>
      <c r="M51" s="91">
        <f t="shared" si="9"/>
        <v>29805</v>
      </c>
      <c r="N51" s="89">
        <f t="shared" ref="N51" si="12">M51-H51</f>
        <v>844</v>
      </c>
      <c r="O51" s="92">
        <f t="shared" ref="O51" si="13">N51/H51</f>
        <v>2.9142640102206414E-2</v>
      </c>
      <c r="P51" s="19"/>
      <c r="Q51" s="44"/>
      <c r="R51" s="44"/>
      <c r="S51" s="44"/>
      <c r="T51" s="44"/>
      <c r="U51" s="44"/>
      <c r="V51" s="44"/>
      <c r="W51" s="44"/>
    </row>
    <row r="52" spans="1:23" ht="14.25" x14ac:dyDescent="0.2">
      <c r="A52" s="81"/>
      <c r="B52" s="82"/>
      <c r="C52" s="93" t="s">
        <v>28</v>
      </c>
      <c r="D52" s="323">
        <v>14484</v>
      </c>
      <c r="E52" s="142">
        <v>815</v>
      </c>
      <c r="F52" s="142">
        <v>9603</v>
      </c>
      <c r="G52" s="362">
        <v>3735</v>
      </c>
      <c r="H52" s="91">
        <v>28637</v>
      </c>
      <c r="I52" s="87">
        <v>14916</v>
      </c>
      <c r="J52" s="89">
        <v>835.5</v>
      </c>
      <c r="K52" s="89">
        <v>9693</v>
      </c>
      <c r="L52" s="90">
        <v>3496.5</v>
      </c>
      <c r="M52" s="91">
        <f t="shared" si="9"/>
        <v>28941</v>
      </c>
      <c r="N52" s="89">
        <f t="shared" si="10"/>
        <v>304</v>
      </c>
      <c r="O52" s="92">
        <f t="shared" si="11"/>
        <v>1.0615637112826063E-2</v>
      </c>
      <c r="P52" s="19"/>
      <c r="V52" s="14"/>
      <c r="W52" s="14"/>
    </row>
    <row r="53" spans="1:23" ht="14.25" x14ac:dyDescent="0.2">
      <c r="A53" s="81"/>
      <c r="B53" s="82"/>
      <c r="C53" s="93" t="s">
        <v>10</v>
      </c>
      <c r="D53" s="323">
        <v>14484</v>
      </c>
      <c r="E53" s="142">
        <v>815</v>
      </c>
      <c r="F53" s="142">
        <v>9603</v>
      </c>
      <c r="G53" s="362">
        <v>3735</v>
      </c>
      <c r="H53" s="91">
        <v>28637</v>
      </c>
      <c r="I53" s="87">
        <v>14916</v>
      </c>
      <c r="J53" s="89">
        <v>835.5</v>
      </c>
      <c r="K53" s="89">
        <v>9693</v>
      </c>
      <c r="L53" s="90">
        <v>3496.5</v>
      </c>
      <c r="M53" s="91">
        <f t="shared" si="9"/>
        <v>28941</v>
      </c>
      <c r="N53" s="89">
        <f t="shared" si="10"/>
        <v>304</v>
      </c>
      <c r="O53" s="92">
        <f t="shared" si="11"/>
        <v>1.0615637112826063E-2</v>
      </c>
      <c r="P53" s="19"/>
      <c r="V53" s="14"/>
      <c r="W53" s="14"/>
    </row>
    <row r="54" spans="1:23" ht="14.25" x14ac:dyDescent="0.2">
      <c r="A54" s="81"/>
      <c r="B54" s="82"/>
      <c r="C54" s="82" t="s">
        <v>7</v>
      </c>
      <c r="D54" s="323">
        <v>14484</v>
      </c>
      <c r="E54" s="142">
        <v>815</v>
      </c>
      <c r="F54" s="142">
        <v>9603</v>
      </c>
      <c r="G54" s="362">
        <v>3735</v>
      </c>
      <c r="H54" s="91">
        <v>28637</v>
      </c>
      <c r="I54" s="87">
        <v>14916</v>
      </c>
      <c r="J54" s="89">
        <v>835.5</v>
      </c>
      <c r="K54" s="89">
        <v>9693</v>
      </c>
      <c r="L54" s="90">
        <v>3496.5</v>
      </c>
      <c r="M54" s="91">
        <f t="shared" si="9"/>
        <v>28941</v>
      </c>
      <c r="N54" s="89">
        <f t="shared" si="10"/>
        <v>304</v>
      </c>
      <c r="O54" s="92">
        <f t="shared" si="11"/>
        <v>1.0615637112826063E-2</v>
      </c>
      <c r="P54" s="19"/>
      <c r="V54" s="14"/>
      <c r="W54" s="14"/>
    </row>
    <row r="55" spans="1:23" s="45" customFormat="1" ht="14.25" x14ac:dyDescent="0.2">
      <c r="A55" s="81"/>
      <c r="B55" s="82"/>
      <c r="C55" s="103" t="s">
        <v>49</v>
      </c>
      <c r="D55" s="323">
        <v>14736</v>
      </c>
      <c r="E55" s="142">
        <v>815</v>
      </c>
      <c r="F55" s="142">
        <v>9603</v>
      </c>
      <c r="G55" s="142">
        <v>3735</v>
      </c>
      <c r="H55" s="91">
        <v>28889</v>
      </c>
      <c r="I55" s="87">
        <v>15780</v>
      </c>
      <c r="J55" s="89">
        <v>835.5</v>
      </c>
      <c r="K55" s="89">
        <v>9693</v>
      </c>
      <c r="L55" s="90">
        <v>3496.5</v>
      </c>
      <c r="M55" s="91">
        <f t="shared" si="9"/>
        <v>29805</v>
      </c>
      <c r="N55" s="89">
        <f t="shared" si="10"/>
        <v>916</v>
      </c>
      <c r="O55" s="92">
        <f t="shared" si="11"/>
        <v>3.1707570355498635E-2</v>
      </c>
      <c r="P55" s="19"/>
      <c r="Q55" s="44"/>
      <c r="R55" s="44"/>
      <c r="S55" s="44"/>
      <c r="T55" s="44"/>
      <c r="U55" s="44"/>
      <c r="V55" s="44"/>
      <c r="W55" s="44"/>
    </row>
    <row r="56" spans="1:23" ht="15" thickBot="1" x14ac:dyDescent="0.25">
      <c r="A56" s="119"/>
      <c r="B56" s="120"/>
      <c r="C56" s="120" t="s">
        <v>25</v>
      </c>
      <c r="D56" s="327">
        <v>14736</v>
      </c>
      <c r="E56" s="336">
        <v>815</v>
      </c>
      <c r="F56" s="336">
        <v>9603</v>
      </c>
      <c r="G56" s="382">
        <v>3735</v>
      </c>
      <c r="H56" s="124">
        <v>28889</v>
      </c>
      <c r="I56" s="121">
        <v>15780</v>
      </c>
      <c r="J56" s="122">
        <v>835.5</v>
      </c>
      <c r="K56" s="122">
        <v>9693</v>
      </c>
      <c r="L56" s="123">
        <v>3496.5</v>
      </c>
      <c r="M56" s="124">
        <f t="shared" si="9"/>
        <v>29805</v>
      </c>
      <c r="N56" s="122">
        <f t="shared" si="10"/>
        <v>916</v>
      </c>
      <c r="O56" s="125">
        <f t="shared" si="11"/>
        <v>3.1707570355498635E-2</v>
      </c>
      <c r="P56" s="19"/>
      <c r="V56" s="14"/>
      <c r="W56" s="14"/>
    </row>
    <row r="57" spans="1:23" ht="18" thickBot="1" x14ac:dyDescent="0.3">
      <c r="A57" s="77" t="s">
        <v>125</v>
      </c>
      <c r="B57" s="78"/>
      <c r="C57" s="78"/>
      <c r="D57" s="367"/>
      <c r="E57" s="330"/>
      <c r="F57" s="330"/>
      <c r="G57" s="330"/>
      <c r="H57" s="383"/>
      <c r="I57" s="104"/>
      <c r="J57" s="105"/>
      <c r="K57" s="105"/>
      <c r="L57" s="105"/>
      <c r="M57" s="355"/>
      <c r="N57" s="105"/>
      <c r="O57" s="80"/>
      <c r="V57" s="14"/>
      <c r="W57" s="14"/>
    </row>
    <row r="58" spans="1:23" ht="14.25" x14ac:dyDescent="0.2">
      <c r="A58" s="81"/>
      <c r="B58" s="82" t="s">
        <v>2</v>
      </c>
      <c r="C58" s="82"/>
      <c r="D58" s="384"/>
      <c r="E58" s="385"/>
      <c r="F58" s="385"/>
      <c r="G58" s="385"/>
      <c r="H58" s="386"/>
      <c r="I58" s="133"/>
      <c r="J58" s="134"/>
      <c r="K58" s="134"/>
      <c r="L58" s="135"/>
      <c r="M58" s="136"/>
      <c r="N58" s="134"/>
      <c r="O58" s="137"/>
      <c r="V58" s="14"/>
      <c r="W58" s="14"/>
    </row>
    <row r="59" spans="1:23" ht="14.25" x14ac:dyDescent="0.2">
      <c r="A59" s="81"/>
      <c r="B59" s="82"/>
      <c r="C59" s="82" t="s">
        <v>13</v>
      </c>
      <c r="D59" s="323">
        <v>10500</v>
      </c>
      <c r="E59" s="142">
        <v>277</v>
      </c>
      <c r="F59" s="142">
        <v>9603</v>
      </c>
      <c r="G59" s="362">
        <v>3735</v>
      </c>
      <c r="H59" s="91">
        <v>24115</v>
      </c>
      <c r="I59" s="87">
        <v>10680</v>
      </c>
      <c r="J59" s="89">
        <v>255</v>
      </c>
      <c r="K59" s="89">
        <v>9693</v>
      </c>
      <c r="L59" s="89">
        <v>3496.5</v>
      </c>
      <c r="M59" s="91">
        <f t="shared" ref="M59:M76" si="14">SUM(I59:L59)</f>
        <v>24124.5</v>
      </c>
      <c r="N59" s="89">
        <f>M59-H59</f>
        <v>9.5</v>
      </c>
      <c r="O59" s="92">
        <f>N59/H59</f>
        <v>3.939456769645449E-4</v>
      </c>
      <c r="V59" s="14"/>
      <c r="W59" s="14"/>
    </row>
    <row r="60" spans="1:23" ht="14.25" x14ac:dyDescent="0.2">
      <c r="A60" s="81"/>
      <c r="B60" s="82"/>
      <c r="C60" s="96" t="s">
        <v>42</v>
      </c>
      <c r="D60" s="357">
        <v>5880</v>
      </c>
      <c r="E60" s="325">
        <v>277</v>
      </c>
      <c r="F60" s="325">
        <v>9603</v>
      </c>
      <c r="G60" s="365">
        <v>3735</v>
      </c>
      <c r="H60" s="101">
        <v>19495</v>
      </c>
      <c r="I60" s="97">
        <v>6060</v>
      </c>
      <c r="J60" s="99">
        <v>255</v>
      </c>
      <c r="K60" s="99">
        <v>9693</v>
      </c>
      <c r="L60" s="99">
        <v>3496.5</v>
      </c>
      <c r="M60" s="101">
        <f t="shared" si="14"/>
        <v>19504.5</v>
      </c>
      <c r="N60" s="99">
        <f>M60-H60</f>
        <v>9.5</v>
      </c>
      <c r="O60" s="102">
        <f>N60/H60</f>
        <v>4.8730443703513723E-4</v>
      </c>
      <c r="V60" s="14"/>
      <c r="W60" s="14"/>
    </row>
    <row r="61" spans="1:23" ht="14.25" x14ac:dyDescent="0.2">
      <c r="A61" s="112"/>
      <c r="B61" s="113" t="s">
        <v>5</v>
      </c>
      <c r="C61" s="113"/>
      <c r="D61" s="323"/>
      <c r="E61" s="142"/>
      <c r="F61" s="142"/>
      <c r="G61" s="142"/>
      <c r="H61" s="91"/>
      <c r="I61" s="87"/>
      <c r="J61" s="89"/>
      <c r="K61" s="89"/>
      <c r="L61" s="89"/>
      <c r="M61" s="91"/>
      <c r="N61" s="89"/>
      <c r="O61" s="92"/>
      <c r="V61" s="14"/>
      <c r="W61" s="14"/>
    </row>
    <row r="62" spans="1:23" ht="14.25" x14ac:dyDescent="0.2">
      <c r="A62" s="81"/>
      <c r="B62" s="82"/>
      <c r="C62" s="82" t="s">
        <v>43</v>
      </c>
      <c r="D62" s="323">
        <v>9276</v>
      </c>
      <c r="E62" s="142">
        <v>277</v>
      </c>
      <c r="F62" s="142">
        <v>9603</v>
      </c>
      <c r="G62" s="362">
        <v>3735</v>
      </c>
      <c r="H62" s="91">
        <v>22891</v>
      </c>
      <c r="I62" s="87">
        <v>9276</v>
      </c>
      <c r="J62" s="89">
        <v>255</v>
      </c>
      <c r="K62" s="89">
        <v>9693</v>
      </c>
      <c r="L62" s="89">
        <v>3496.5</v>
      </c>
      <c r="M62" s="91">
        <f t="shared" si="14"/>
        <v>22720.5</v>
      </c>
      <c r="N62" s="89">
        <f t="shared" ref="N62:N76" si="15">M62-H62</f>
        <v>-170.5</v>
      </c>
      <c r="O62" s="92">
        <f t="shared" ref="O62:O76" si="16">N62/H62</f>
        <v>-7.448342143200384E-3</v>
      </c>
      <c r="Q62" s="22"/>
      <c r="V62" s="14"/>
      <c r="W62" s="14"/>
    </row>
    <row r="63" spans="1:23" s="45" customFormat="1" ht="14.25" x14ac:dyDescent="0.2">
      <c r="A63" s="81"/>
      <c r="B63" s="82"/>
      <c r="C63" s="103" t="s">
        <v>68</v>
      </c>
      <c r="D63" s="323">
        <v>12000</v>
      </c>
      <c r="E63" s="142">
        <v>277</v>
      </c>
      <c r="F63" s="142">
        <v>9603</v>
      </c>
      <c r="G63" s="362">
        <v>3735</v>
      </c>
      <c r="H63" s="91">
        <v>25615</v>
      </c>
      <c r="I63" s="87">
        <v>12960</v>
      </c>
      <c r="J63" s="89">
        <v>255</v>
      </c>
      <c r="K63" s="89">
        <v>9693</v>
      </c>
      <c r="L63" s="89">
        <v>3496.5</v>
      </c>
      <c r="M63" s="91">
        <f t="shared" si="14"/>
        <v>26404.5</v>
      </c>
      <c r="N63" s="89">
        <f t="shared" ref="N63:N66" si="17">M63-H63</f>
        <v>789.5</v>
      </c>
      <c r="O63" s="92">
        <f t="shared" ref="O63:O65" si="18">N63/H63</f>
        <v>3.0821784110872535E-2</v>
      </c>
      <c r="P63" s="44"/>
      <c r="Q63" s="28"/>
      <c r="R63" s="44"/>
      <c r="S63" s="44"/>
      <c r="T63" s="44"/>
      <c r="U63" s="44"/>
      <c r="V63" s="44"/>
      <c r="W63" s="44"/>
    </row>
    <row r="64" spans="1:23" s="45" customFormat="1" ht="14.25" x14ac:dyDescent="0.2">
      <c r="A64" s="81"/>
      <c r="B64" s="82"/>
      <c r="C64" s="103" t="s">
        <v>69</v>
      </c>
      <c r="D64" s="323">
        <v>9696</v>
      </c>
      <c r="E64" s="142">
        <v>277</v>
      </c>
      <c r="F64" s="142">
        <v>9603</v>
      </c>
      <c r="G64" s="362">
        <v>3735</v>
      </c>
      <c r="H64" s="91">
        <v>23311</v>
      </c>
      <c r="I64" s="87">
        <v>10620</v>
      </c>
      <c r="J64" s="89">
        <v>255</v>
      </c>
      <c r="K64" s="89">
        <v>9693</v>
      </c>
      <c r="L64" s="89">
        <v>3496.5</v>
      </c>
      <c r="M64" s="91">
        <f t="shared" si="14"/>
        <v>24064.5</v>
      </c>
      <c r="N64" s="89">
        <f t="shared" si="17"/>
        <v>753.5</v>
      </c>
      <c r="O64" s="92">
        <f t="shared" si="18"/>
        <v>3.2323795632962976E-2</v>
      </c>
      <c r="P64" s="44"/>
      <c r="Q64" s="28"/>
      <c r="R64" s="44"/>
      <c r="S64" s="44"/>
      <c r="T64" s="44"/>
      <c r="U64" s="44"/>
      <c r="V64" s="44"/>
      <c r="W64" s="44"/>
    </row>
    <row r="65" spans="1:23" s="45" customFormat="1" ht="14.25" x14ac:dyDescent="0.2">
      <c r="A65" s="81"/>
      <c r="B65" s="82"/>
      <c r="C65" s="139" t="s">
        <v>70</v>
      </c>
      <c r="D65" s="363">
        <v>12960</v>
      </c>
      <c r="E65" s="362">
        <v>277</v>
      </c>
      <c r="F65" s="362">
        <v>9603</v>
      </c>
      <c r="G65" s="362">
        <v>3735</v>
      </c>
      <c r="H65" s="364">
        <v>26575</v>
      </c>
      <c r="I65" s="87">
        <v>13608</v>
      </c>
      <c r="J65" s="89">
        <v>255</v>
      </c>
      <c r="K65" s="89">
        <v>9693</v>
      </c>
      <c r="L65" s="89">
        <v>3496.5</v>
      </c>
      <c r="M65" s="91">
        <f t="shared" si="14"/>
        <v>27052.5</v>
      </c>
      <c r="N65" s="89">
        <f t="shared" si="17"/>
        <v>477.5</v>
      </c>
      <c r="O65" s="92">
        <f t="shared" si="18"/>
        <v>1.7968015051740359E-2</v>
      </c>
      <c r="P65" s="44"/>
      <c r="Q65" s="28"/>
      <c r="R65" s="44"/>
      <c r="S65" s="44"/>
      <c r="T65" s="44"/>
      <c r="U65" s="44"/>
      <c r="V65" s="44"/>
      <c r="W65" s="44"/>
    </row>
    <row r="66" spans="1:23" ht="14.25" x14ac:dyDescent="0.2">
      <c r="A66" s="81"/>
      <c r="B66" s="82"/>
      <c r="C66" s="82" t="s">
        <v>35</v>
      </c>
      <c r="D66" s="323">
        <v>14580</v>
      </c>
      <c r="E66" s="142">
        <v>277</v>
      </c>
      <c r="F66" s="142">
        <v>9603</v>
      </c>
      <c r="G66" s="362">
        <v>3735</v>
      </c>
      <c r="H66" s="91">
        <v>28195</v>
      </c>
      <c r="I66" s="387">
        <v>14580</v>
      </c>
      <c r="J66" s="89">
        <v>255</v>
      </c>
      <c r="K66" s="89">
        <v>9693</v>
      </c>
      <c r="L66" s="89">
        <v>3496.5</v>
      </c>
      <c r="M66" s="91">
        <f t="shared" si="14"/>
        <v>28024.5</v>
      </c>
      <c r="N66" s="89">
        <f t="shared" si="17"/>
        <v>-170.5</v>
      </c>
      <c r="O66" s="92">
        <f t="shared" si="16"/>
        <v>-6.047171484305728E-3</v>
      </c>
      <c r="Q66" s="22"/>
      <c r="V66" s="14"/>
      <c r="W66" s="14"/>
    </row>
    <row r="67" spans="1:23" ht="14.25" x14ac:dyDescent="0.2">
      <c r="A67" s="81"/>
      <c r="B67" s="82"/>
      <c r="C67" s="82" t="s">
        <v>36</v>
      </c>
      <c r="D67" s="323">
        <v>12816</v>
      </c>
      <c r="E67" s="142">
        <v>277</v>
      </c>
      <c r="F67" s="142">
        <v>9603</v>
      </c>
      <c r="G67" s="362">
        <v>3735</v>
      </c>
      <c r="H67" s="91">
        <v>26431</v>
      </c>
      <c r="I67" s="387">
        <v>12816</v>
      </c>
      <c r="J67" s="89">
        <v>255</v>
      </c>
      <c r="K67" s="89">
        <v>9693</v>
      </c>
      <c r="L67" s="89">
        <v>3496.5</v>
      </c>
      <c r="M67" s="91">
        <f t="shared" si="14"/>
        <v>26260.5</v>
      </c>
      <c r="N67" s="89">
        <f t="shared" si="15"/>
        <v>-170.5</v>
      </c>
      <c r="O67" s="92">
        <f t="shared" si="16"/>
        <v>-6.4507585789413948E-3</v>
      </c>
      <c r="Q67" s="22"/>
      <c r="V67" s="14"/>
      <c r="W67" s="14"/>
    </row>
    <row r="68" spans="1:23" ht="14.25" x14ac:dyDescent="0.2">
      <c r="A68" s="81"/>
      <c r="B68" s="82"/>
      <c r="C68" s="103" t="s">
        <v>44</v>
      </c>
      <c r="D68" s="323">
        <v>12816</v>
      </c>
      <c r="E68" s="142">
        <v>277</v>
      </c>
      <c r="F68" s="142">
        <v>9603</v>
      </c>
      <c r="G68" s="362">
        <v>3735</v>
      </c>
      <c r="H68" s="91">
        <v>26431</v>
      </c>
      <c r="I68" s="387">
        <v>12816</v>
      </c>
      <c r="J68" s="89">
        <v>255</v>
      </c>
      <c r="K68" s="89">
        <v>9693</v>
      </c>
      <c r="L68" s="89">
        <v>3496.5</v>
      </c>
      <c r="M68" s="91">
        <f t="shared" si="14"/>
        <v>26260.5</v>
      </c>
      <c r="N68" s="89">
        <f t="shared" si="15"/>
        <v>-170.5</v>
      </c>
      <c r="O68" s="92">
        <f t="shared" si="16"/>
        <v>-6.4507585789413948E-3</v>
      </c>
      <c r="Q68" s="22"/>
      <c r="V68" s="14"/>
      <c r="W68" s="14"/>
    </row>
    <row r="69" spans="1:23" ht="14.25" x14ac:dyDescent="0.2">
      <c r="A69" s="81"/>
      <c r="B69" s="82"/>
      <c r="C69" s="103" t="s">
        <v>45</v>
      </c>
      <c r="D69" s="323">
        <v>14580</v>
      </c>
      <c r="E69" s="142">
        <v>277</v>
      </c>
      <c r="F69" s="142">
        <v>9603</v>
      </c>
      <c r="G69" s="362">
        <v>3735</v>
      </c>
      <c r="H69" s="91">
        <v>28195</v>
      </c>
      <c r="I69" s="387">
        <v>14580</v>
      </c>
      <c r="J69" s="89">
        <v>255</v>
      </c>
      <c r="K69" s="89">
        <v>9693</v>
      </c>
      <c r="L69" s="89">
        <v>3496.5</v>
      </c>
      <c r="M69" s="91">
        <f t="shared" si="14"/>
        <v>28024.5</v>
      </c>
      <c r="N69" s="89">
        <f t="shared" si="15"/>
        <v>-170.5</v>
      </c>
      <c r="O69" s="92">
        <f t="shared" si="16"/>
        <v>-6.047171484305728E-3</v>
      </c>
      <c r="Q69" s="22"/>
      <c r="V69" s="14"/>
      <c r="W69" s="14"/>
    </row>
    <row r="70" spans="1:23" ht="14.25" x14ac:dyDescent="0.2">
      <c r="A70" s="81"/>
      <c r="B70" s="82"/>
      <c r="C70" s="82" t="s">
        <v>23</v>
      </c>
      <c r="D70" s="323">
        <v>13704</v>
      </c>
      <c r="E70" s="142">
        <v>277</v>
      </c>
      <c r="F70" s="142">
        <v>9603</v>
      </c>
      <c r="G70" s="362">
        <v>3735</v>
      </c>
      <c r="H70" s="91">
        <v>27319</v>
      </c>
      <c r="I70" s="87">
        <v>14268</v>
      </c>
      <c r="J70" s="89">
        <v>255</v>
      </c>
      <c r="K70" s="89">
        <v>9693</v>
      </c>
      <c r="L70" s="89">
        <v>3496.5</v>
      </c>
      <c r="M70" s="91">
        <f t="shared" si="14"/>
        <v>27712.5</v>
      </c>
      <c r="N70" s="89">
        <f t="shared" si="15"/>
        <v>393.5</v>
      </c>
      <c r="O70" s="92">
        <f t="shared" si="16"/>
        <v>1.440389472528277E-2</v>
      </c>
      <c r="Q70" s="22"/>
      <c r="V70" s="14"/>
      <c r="W70" s="14"/>
    </row>
    <row r="71" spans="1:23" ht="14.25" x14ac:dyDescent="0.2">
      <c r="A71" s="81"/>
      <c r="B71" s="82"/>
      <c r="C71" s="82" t="s">
        <v>46</v>
      </c>
      <c r="D71" s="323">
        <v>13308</v>
      </c>
      <c r="E71" s="142">
        <v>277</v>
      </c>
      <c r="F71" s="142">
        <v>9603</v>
      </c>
      <c r="G71" s="362">
        <v>3735</v>
      </c>
      <c r="H71" s="91">
        <v>26923</v>
      </c>
      <c r="I71" s="87">
        <v>13836</v>
      </c>
      <c r="J71" s="89">
        <v>255</v>
      </c>
      <c r="K71" s="89">
        <v>9693</v>
      </c>
      <c r="L71" s="89">
        <v>3496.5</v>
      </c>
      <c r="M71" s="91">
        <f t="shared" si="14"/>
        <v>27280.5</v>
      </c>
      <c r="N71" s="89">
        <f t="shared" si="15"/>
        <v>357.5</v>
      </c>
      <c r="O71" s="92">
        <f t="shared" si="16"/>
        <v>1.3278609367455336E-2</v>
      </c>
      <c r="Q71" s="22"/>
      <c r="V71" s="14"/>
      <c r="W71" s="14"/>
    </row>
    <row r="72" spans="1:23" s="45" customFormat="1" ht="14.25" x14ac:dyDescent="0.2">
      <c r="A72" s="81"/>
      <c r="B72" s="82"/>
      <c r="C72" s="82" t="s">
        <v>112</v>
      </c>
      <c r="D72" s="241" t="s">
        <v>41</v>
      </c>
      <c r="E72" s="238" t="s">
        <v>41</v>
      </c>
      <c r="F72" s="238" t="s">
        <v>41</v>
      </c>
      <c r="G72" s="242" t="s">
        <v>41</v>
      </c>
      <c r="H72" s="243" t="s">
        <v>41</v>
      </c>
      <c r="I72" s="87">
        <v>11400</v>
      </c>
      <c r="J72" s="89">
        <v>255</v>
      </c>
      <c r="K72" s="89">
        <v>9693</v>
      </c>
      <c r="L72" s="89">
        <v>3496.5</v>
      </c>
      <c r="M72" s="91">
        <f t="shared" ref="M72" si="19">SUM(I72:L72)</f>
        <v>24844.5</v>
      </c>
      <c r="N72" s="89"/>
      <c r="O72" s="92"/>
      <c r="P72" s="44"/>
      <c r="Q72" s="28"/>
      <c r="R72" s="44"/>
      <c r="S72" s="44"/>
      <c r="T72" s="44"/>
      <c r="U72" s="44"/>
      <c r="V72" s="44"/>
      <c r="W72" s="44"/>
    </row>
    <row r="73" spans="1:23" ht="14.25" x14ac:dyDescent="0.2">
      <c r="A73" s="81"/>
      <c r="B73" s="82"/>
      <c r="C73" s="82" t="s">
        <v>50</v>
      </c>
      <c r="D73" s="323">
        <v>10608</v>
      </c>
      <c r="E73" s="142">
        <v>277</v>
      </c>
      <c r="F73" s="142">
        <v>9603</v>
      </c>
      <c r="G73" s="362">
        <v>3735</v>
      </c>
      <c r="H73" s="91">
        <v>24223</v>
      </c>
      <c r="I73" s="87">
        <v>10608</v>
      </c>
      <c r="J73" s="89">
        <v>255</v>
      </c>
      <c r="K73" s="89">
        <v>9693</v>
      </c>
      <c r="L73" s="89">
        <v>3496.5</v>
      </c>
      <c r="M73" s="91">
        <f t="shared" si="14"/>
        <v>24052.5</v>
      </c>
      <c r="N73" s="89">
        <f t="shared" si="15"/>
        <v>-170.5</v>
      </c>
      <c r="O73" s="92">
        <f t="shared" si="16"/>
        <v>-7.0387648103042563E-3</v>
      </c>
      <c r="Q73" s="22"/>
      <c r="V73" s="14"/>
      <c r="W73" s="14"/>
    </row>
    <row r="74" spans="1:23" ht="14.25" x14ac:dyDescent="0.2">
      <c r="A74" s="81"/>
      <c r="B74" s="82"/>
      <c r="C74" s="103" t="s">
        <v>37</v>
      </c>
      <c r="D74" s="323">
        <v>12240</v>
      </c>
      <c r="E74" s="142">
        <v>277</v>
      </c>
      <c r="F74" s="142">
        <v>9603</v>
      </c>
      <c r="G74" s="362">
        <v>3735</v>
      </c>
      <c r="H74" s="91">
        <v>25855</v>
      </c>
      <c r="I74" s="87">
        <v>12240</v>
      </c>
      <c r="J74" s="89">
        <v>255</v>
      </c>
      <c r="K74" s="89">
        <v>9693</v>
      </c>
      <c r="L74" s="89">
        <v>3496.5</v>
      </c>
      <c r="M74" s="91">
        <f t="shared" si="14"/>
        <v>25684.5</v>
      </c>
      <c r="N74" s="89">
        <f t="shared" si="15"/>
        <v>-170.5</v>
      </c>
      <c r="O74" s="92">
        <f t="shared" si="16"/>
        <v>-6.5944691549023396E-3</v>
      </c>
      <c r="Q74" s="22"/>
      <c r="V74" s="14"/>
      <c r="W74" s="14"/>
    </row>
    <row r="75" spans="1:23" ht="14.25" x14ac:dyDescent="0.2">
      <c r="A75" s="81"/>
      <c r="B75" s="82"/>
      <c r="C75" s="103" t="s">
        <v>38</v>
      </c>
      <c r="D75" s="323">
        <v>12240</v>
      </c>
      <c r="E75" s="142">
        <v>277</v>
      </c>
      <c r="F75" s="142">
        <v>9603</v>
      </c>
      <c r="G75" s="362">
        <v>3735</v>
      </c>
      <c r="H75" s="91">
        <v>25855</v>
      </c>
      <c r="I75" s="87">
        <v>12240</v>
      </c>
      <c r="J75" s="89">
        <v>255</v>
      </c>
      <c r="K75" s="89">
        <v>9693</v>
      </c>
      <c r="L75" s="89">
        <v>3496.5</v>
      </c>
      <c r="M75" s="91">
        <f t="shared" si="14"/>
        <v>25684.5</v>
      </c>
      <c r="N75" s="89">
        <f t="shared" si="15"/>
        <v>-170.5</v>
      </c>
      <c r="O75" s="92">
        <f t="shared" si="16"/>
        <v>-6.5944691549023396E-3</v>
      </c>
      <c r="Q75" s="22"/>
      <c r="V75" s="14"/>
      <c r="W75" s="14"/>
    </row>
    <row r="76" spans="1:23" ht="16.5" x14ac:dyDescent="0.2">
      <c r="A76" s="81"/>
      <c r="B76" s="82"/>
      <c r="C76" s="103" t="s">
        <v>126</v>
      </c>
      <c r="D76" s="358">
        <v>7759</v>
      </c>
      <c r="E76" s="359">
        <v>277</v>
      </c>
      <c r="F76" s="325">
        <v>9603</v>
      </c>
      <c r="G76" s="365">
        <v>3735</v>
      </c>
      <c r="H76" s="101">
        <v>21374</v>
      </c>
      <c r="I76" s="143">
        <v>7872</v>
      </c>
      <c r="J76" s="99">
        <v>255</v>
      </c>
      <c r="K76" s="99">
        <v>9693</v>
      </c>
      <c r="L76" s="99">
        <v>3496.5</v>
      </c>
      <c r="M76" s="101">
        <f t="shared" si="14"/>
        <v>21316.5</v>
      </c>
      <c r="N76" s="99">
        <f t="shared" si="15"/>
        <v>-57.5</v>
      </c>
      <c r="O76" s="102">
        <f t="shared" si="16"/>
        <v>-2.6901843361092919E-3</v>
      </c>
      <c r="V76" s="14"/>
      <c r="W76" s="14"/>
    </row>
    <row r="77" spans="1:23" ht="14.25" x14ac:dyDescent="0.2">
      <c r="A77" s="112"/>
      <c r="B77" s="113" t="s">
        <v>11</v>
      </c>
      <c r="C77" s="113"/>
      <c r="D77" s="388"/>
      <c r="E77" s="389"/>
      <c r="F77" s="389"/>
      <c r="G77" s="389"/>
      <c r="H77" s="390"/>
      <c r="I77" s="87"/>
      <c r="J77" s="89"/>
      <c r="K77" s="89"/>
      <c r="L77" s="89"/>
      <c r="M77" s="91"/>
      <c r="N77" s="89"/>
      <c r="O77" s="92"/>
      <c r="V77" s="14"/>
      <c r="W77" s="14"/>
    </row>
    <row r="78" spans="1:23" ht="14.25" x14ac:dyDescent="0.2">
      <c r="A78" s="81"/>
      <c r="B78" s="82"/>
      <c r="C78" s="103" t="s">
        <v>39</v>
      </c>
      <c r="D78" s="391" t="s">
        <v>41</v>
      </c>
      <c r="E78" s="242" t="s">
        <v>41</v>
      </c>
      <c r="F78" s="242" t="s">
        <v>41</v>
      </c>
      <c r="G78" s="242" t="s">
        <v>41</v>
      </c>
      <c r="H78" s="392" t="s">
        <v>41</v>
      </c>
      <c r="I78" s="391" t="s">
        <v>41</v>
      </c>
      <c r="J78" s="242" t="s">
        <v>41</v>
      </c>
      <c r="K78" s="242" t="s">
        <v>41</v>
      </c>
      <c r="L78" s="242" t="s">
        <v>41</v>
      </c>
      <c r="M78" s="392" t="s">
        <v>41</v>
      </c>
      <c r="N78" s="242" t="s">
        <v>41</v>
      </c>
      <c r="O78" s="392" t="s">
        <v>41</v>
      </c>
      <c r="V78" s="14"/>
      <c r="W78" s="14"/>
    </row>
    <row r="79" spans="1:23" ht="14.25" x14ac:dyDescent="0.2">
      <c r="A79" s="81"/>
      <c r="B79" s="82"/>
      <c r="C79" s="103" t="s">
        <v>40</v>
      </c>
      <c r="D79" s="391" t="s">
        <v>41</v>
      </c>
      <c r="E79" s="242" t="s">
        <v>41</v>
      </c>
      <c r="F79" s="242" t="s">
        <v>41</v>
      </c>
      <c r="G79" s="242" t="s">
        <v>41</v>
      </c>
      <c r="H79" s="392" t="s">
        <v>41</v>
      </c>
      <c r="I79" s="391" t="s">
        <v>41</v>
      </c>
      <c r="J79" s="242" t="s">
        <v>41</v>
      </c>
      <c r="K79" s="242" t="s">
        <v>41</v>
      </c>
      <c r="L79" s="242" t="s">
        <v>41</v>
      </c>
      <c r="M79" s="392" t="s">
        <v>41</v>
      </c>
      <c r="N79" s="242" t="s">
        <v>41</v>
      </c>
      <c r="O79" s="392" t="s">
        <v>41</v>
      </c>
      <c r="V79" s="14"/>
      <c r="W79" s="14"/>
    </row>
    <row r="80" spans="1:23" ht="14.25" x14ac:dyDescent="0.2">
      <c r="A80" s="81"/>
      <c r="B80" s="82"/>
      <c r="C80" s="393" t="s">
        <v>33</v>
      </c>
      <c r="D80" s="391" t="s">
        <v>41</v>
      </c>
      <c r="E80" s="242" t="s">
        <v>41</v>
      </c>
      <c r="F80" s="242" t="s">
        <v>41</v>
      </c>
      <c r="G80" s="242" t="s">
        <v>41</v>
      </c>
      <c r="H80" s="392" t="s">
        <v>41</v>
      </c>
      <c r="I80" s="391" t="s">
        <v>41</v>
      </c>
      <c r="J80" s="242" t="s">
        <v>41</v>
      </c>
      <c r="K80" s="242" t="s">
        <v>41</v>
      </c>
      <c r="L80" s="242" t="s">
        <v>41</v>
      </c>
      <c r="M80" s="392" t="s">
        <v>41</v>
      </c>
      <c r="N80" s="242" t="s">
        <v>41</v>
      </c>
      <c r="O80" s="392" t="s">
        <v>41</v>
      </c>
      <c r="V80" s="14"/>
      <c r="W80" s="14"/>
    </row>
    <row r="81" spans="1:23" s="1" customFormat="1" ht="14.25" x14ac:dyDescent="0.2">
      <c r="A81" s="81"/>
      <c r="B81" s="82"/>
      <c r="C81" s="393" t="s">
        <v>29</v>
      </c>
      <c r="D81" s="391" t="s">
        <v>41</v>
      </c>
      <c r="E81" s="242" t="s">
        <v>41</v>
      </c>
      <c r="F81" s="242" t="s">
        <v>41</v>
      </c>
      <c r="G81" s="242" t="s">
        <v>41</v>
      </c>
      <c r="H81" s="392" t="s">
        <v>41</v>
      </c>
      <c r="I81" s="391" t="s">
        <v>41</v>
      </c>
      <c r="J81" s="242" t="s">
        <v>41</v>
      </c>
      <c r="K81" s="242" t="s">
        <v>41</v>
      </c>
      <c r="L81" s="242" t="s">
        <v>41</v>
      </c>
      <c r="M81" s="392" t="s">
        <v>41</v>
      </c>
      <c r="N81" s="242" t="s">
        <v>41</v>
      </c>
      <c r="O81" s="392" t="s">
        <v>41</v>
      </c>
      <c r="P81" s="2"/>
      <c r="Q81" s="2"/>
      <c r="R81" s="2"/>
      <c r="S81" s="2"/>
      <c r="T81" s="2"/>
      <c r="U81" s="2"/>
      <c r="V81" s="2"/>
      <c r="W81" s="2"/>
    </row>
    <row r="82" spans="1:23" s="35" customFormat="1" ht="15" thickBot="1" x14ac:dyDescent="0.25">
      <c r="A82" s="119"/>
      <c r="B82" s="120"/>
      <c r="C82" s="394" t="s">
        <v>34</v>
      </c>
      <c r="D82" s="395" t="s">
        <v>41</v>
      </c>
      <c r="E82" s="396" t="s">
        <v>41</v>
      </c>
      <c r="F82" s="396" t="s">
        <v>41</v>
      </c>
      <c r="G82" s="396" t="s">
        <v>41</v>
      </c>
      <c r="H82" s="397" t="s">
        <v>41</v>
      </c>
      <c r="I82" s="395" t="s">
        <v>41</v>
      </c>
      <c r="J82" s="396" t="s">
        <v>41</v>
      </c>
      <c r="K82" s="396" t="s">
        <v>41</v>
      </c>
      <c r="L82" s="396" t="s">
        <v>41</v>
      </c>
      <c r="M82" s="397" t="s">
        <v>41</v>
      </c>
      <c r="N82" s="396" t="s">
        <v>41</v>
      </c>
      <c r="O82" s="397" t="s">
        <v>41</v>
      </c>
      <c r="P82" s="36"/>
      <c r="Q82" s="36"/>
      <c r="R82" s="36"/>
      <c r="S82" s="36"/>
      <c r="T82" s="36"/>
      <c r="U82" s="36"/>
      <c r="V82" s="36"/>
      <c r="W82" s="36"/>
    </row>
    <row r="83" spans="1:23" s="13" customFormat="1" ht="21.75" customHeight="1" x14ac:dyDescent="0.25">
      <c r="A83" s="46"/>
      <c r="B83" s="39" t="s">
        <v>21</v>
      </c>
      <c r="C83" s="46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7"/>
      <c r="P83" s="42"/>
      <c r="Q83" s="42"/>
      <c r="R83" s="42"/>
      <c r="S83" s="42"/>
      <c r="T83" s="42"/>
      <c r="U83" s="42"/>
      <c r="V83" s="42"/>
      <c r="W83" s="42"/>
    </row>
    <row r="84" spans="1:23" s="43" customFormat="1" ht="14.25" customHeight="1" x14ac:dyDescent="0.25">
      <c r="A84" s="46"/>
      <c r="B84" s="39"/>
      <c r="C84" s="58" t="s">
        <v>76</v>
      </c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42"/>
      <c r="Q84" s="42"/>
      <c r="R84" s="42"/>
      <c r="S84" s="42"/>
      <c r="T84" s="42"/>
      <c r="U84" s="42"/>
      <c r="V84" s="42"/>
      <c r="W84" s="42"/>
    </row>
    <row r="85" spans="1:23" s="13" customFormat="1" x14ac:dyDescent="0.2">
      <c r="A85" s="43"/>
      <c r="B85" s="43"/>
      <c r="C85" s="58" t="s">
        <v>56</v>
      </c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/>
      <c r="P85" s="42"/>
      <c r="Q85" s="42"/>
      <c r="R85" s="42"/>
      <c r="S85" s="42"/>
      <c r="T85" s="42"/>
      <c r="U85" s="42"/>
      <c r="V85" s="42"/>
      <c r="W85" s="42"/>
    </row>
    <row r="86" spans="1:23" s="13" customFormat="1" x14ac:dyDescent="0.2">
      <c r="A86" s="43"/>
      <c r="B86" s="43"/>
      <c r="C86" s="263" t="s">
        <v>113</v>
      </c>
      <c r="D86" s="263"/>
      <c r="E86" s="263"/>
      <c r="F86" s="263"/>
      <c r="G86" s="263"/>
      <c r="H86" s="263"/>
      <c r="I86" s="263"/>
      <c r="J86" s="263"/>
      <c r="K86" s="263"/>
      <c r="L86" s="263"/>
      <c r="M86" s="263"/>
      <c r="N86" s="263"/>
      <c r="O86" s="263"/>
      <c r="P86" s="42"/>
      <c r="Q86" s="42"/>
      <c r="R86" s="42"/>
      <c r="S86" s="42"/>
      <c r="T86" s="42"/>
      <c r="U86" s="42"/>
      <c r="V86" s="42"/>
      <c r="W86" s="42"/>
    </row>
    <row r="87" spans="1:23" s="13" customFormat="1" x14ac:dyDescent="0.2">
      <c r="A87" s="43"/>
      <c r="B87" s="43"/>
      <c r="C87" s="62" t="s">
        <v>75</v>
      </c>
      <c r="D87" s="62"/>
      <c r="E87" s="62"/>
      <c r="F87" s="62"/>
      <c r="G87" s="62"/>
      <c r="H87" s="63"/>
      <c r="I87" s="62"/>
      <c r="J87" s="62"/>
      <c r="K87" s="62"/>
      <c r="L87" s="62"/>
      <c r="M87" s="63"/>
      <c r="N87" s="62"/>
      <c r="O87" s="63"/>
      <c r="P87" s="42"/>
      <c r="Q87" s="42"/>
      <c r="R87" s="42"/>
      <c r="S87" s="42"/>
      <c r="T87" s="42"/>
      <c r="U87" s="42"/>
      <c r="V87" s="43"/>
      <c r="W87" s="43"/>
    </row>
    <row r="88" spans="1:23" x14ac:dyDescent="0.2">
      <c r="A88" s="45"/>
      <c r="B88" s="45"/>
      <c r="C88" s="261" t="s">
        <v>86</v>
      </c>
      <c r="D88" s="261"/>
      <c r="E88" s="261"/>
      <c r="F88" s="261"/>
      <c r="G88" s="261"/>
      <c r="H88" s="261"/>
      <c r="I88" s="261"/>
      <c r="J88" s="261"/>
      <c r="K88" s="261"/>
      <c r="L88" s="261"/>
      <c r="M88" s="261"/>
      <c r="N88" s="261"/>
      <c r="O88" s="261"/>
      <c r="P88" s="42"/>
      <c r="Q88" s="42"/>
      <c r="R88" s="44"/>
      <c r="S88" s="44"/>
      <c r="T88" s="44"/>
      <c r="U88" s="44"/>
      <c r="V88" s="45"/>
      <c r="W88" s="45"/>
    </row>
    <row r="89" spans="1:23" x14ac:dyDescent="0.2">
      <c r="C89" s="64" t="s">
        <v>57</v>
      </c>
      <c r="D89" s="62"/>
      <c r="E89" s="62"/>
      <c r="F89" s="62"/>
      <c r="G89" s="62"/>
      <c r="H89" s="63"/>
      <c r="I89" s="62"/>
      <c r="J89" s="62"/>
      <c r="K89" s="62"/>
      <c r="L89" s="62"/>
      <c r="M89" s="63"/>
      <c r="N89" s="62"/>
      <c r="O89" s="63"/>
    </row>
  </sheetData>
  <mergeCells count="6">
    <mergeCell ref="C88:O88"/>
    <mergeCell ref="C86:O86"/>
    <mergeCell ref="N4:O4"/>
    <mergeCell ref="D5:H5"/>
    <mergeCell ref="I5:M5"/>
    <mergeCell ref="N5:O5"/>
  </mergeCells>
  <phoneticPr fontId="0" type="noConversion"/>
  <printOptions horizontalCentered="1"/>
  <pageMargins left="0.25" right="0.25" top="0.5" bottom="0.5" header="0.3" footer="0.3"/>
  <pageSetup scale="60" fitToHeight="2" orientation="landscape" r:id="rId1"/>
  <headerFooter alignWithMargins="0"/>
  <rowBreaks count="1" manualBreakCount="1">
    <brk id="5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Resident</vt:lpstr>
      <vt:lpstr>Resident Part-Time</vt:lpstr>
      <vt:lpstr>Non-Resident</vt:lpstr>
      <vt:lpstr>Non-Resident Part-Time</vt:lpstr>
      <vt:lpstr>'Non-Resident'!Print_Area</vt:lpstr>
      <vt:lpstr>'Non-Resident Part-Time'!Print_Area</vt:lpstr>
      <vt:lpstr>Resident!Print_Area</vt:lpstr>
      <vt:lpstr>'Resident Part-Time'!Print_Area</vt:lpstr>
      <vt:lpstr>'Non-Resident'!Print_Titles</vt:lpstr>
      <vt:lpstr>'Non-Resident Part-Time'!Print_Titles</vt:lpstr>
      <vt:lpstr>Resident!Print_Titles</vt:lpstr>
      <vt:lpstr>'Resident Part-Time'!Print_Titles</vt:lpstr>
    </vt:vector>
  </TitlesOfParts>
  <Company>University of Colorado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Fox</dc:creator>
  <cp:lastModifiedBy>Ryan Allred</cp:lastModifiedBy>
  <cp:lastPrinted>2016-07-07T14:29:39Z</cp:lastPrinted>
  <dcterms:created xsi:type="dcterms:W3CDTF">2003-05-29T18:39:21Z</dcterms:created>
  <dcterms:modified xsi:type="dcterms:W3CDTF">2016-07-07T14:32:40Z</dcterms:modified>
</cp:coreProperties>
</file>