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95" yWindow="375" windowWidth="13665" windowHeight="11790"/>
  </bookViews>
  <sheets>
    <sheet name="All CU" sheetId="3" r:id="rId1"/>
    <sheet name="System Admin" sheetId="8" r:id="rId2"/>
    <sheet name="CU-Boulder" sheetId="5" r:id="rId3"/>
    <sheet name="UCCS" sheetId="7" r:id="rId4"/>
    <sheet name="CU Denver" sheetId="6" r:id="rId5"/>
    <sheet name="CU Anschutz-Revised" sheetId="9" r:id="rId6"/>
  </sheets>
  <definedNames>
    <definedName name="________________FMT10" localSheetId="5">#REF!</definedName>
    <definedName name="________________FMT10" localSheetId="4">#REF!</definedName>
    <definedName name="________________FMT10" localSheetId="2">#REF!</definedName>
    <definedName name="________________FMT10" localSheetId="1">#REF!</definedName>
    <definedName name="________________FMT10" localSheetId="3">#REF!</definedName>
    <definedName name="________________FMT10">#REF!</definedName>
    <definedName name="________________FMT100" localSheetId="5">#REF!</definedName>
    <definedName name="________________FMT100" localSheetId="4">#REF!</definedName>
    <definedName name="________________FMT100" localSheetId="2">#REF!</definedName>
    <definedName name="________________FMT100" localSheetId="1">#REF!</definedName>
    <definedName name="________________FMT100" localSheetId="3">#REF!</definedName>
    <definedName name="________________FMT100">#REF!</definedName>
    <definedName name="________________FMT1100" localSheetId="5">#REF!</definedName>
    <definedName name="________________FMT1100" localSheetId="4">#REF!</definedName>
    <definedName name="________________FMT1100" localSheetId="2">#REF!</definedName>
    <definedName name="________________FMT1100" localSheetId="1">#REF!</definedName>
    <definedName name="________________FMT1100" localSheetId="3">#REF!</definedName>
    <definedName name="________________FMT1100">#REF!</definedName>
    <definedName name="________________FMT1200" localSheetId="5">#REF!</definedName>
    <definedName name="________________FMT1200" localSheetId="4">#REF!</definedName>
    <definedName name="________________FMT1200" localSheetId="2">#REF!</definedName>
    <definedName name="________________FMT1200" localSheetId="3">#REF!</definedName>
    <definedName name="________________FMT1200">#REF!</definedName>
    <definedName name="________________FMT1300" localSheetId="5">#REF!</definedName>
    <definedName name="________________FMT1300" localSheetId="4">#REF!</definedName>
    <definedName name="________________FMT1300" localSheetId="2">#REF!</definedName>
    <definedName name="________________FMT1300" localSheetId="3">#REF!</definedName>
    <definedName name="________________FMT1300">#REF!</definedName>
    <definedName name="________________FMT1400" localSheetId="5">#REF!</definedName>
    <definedName name="________________FMT1400" localSheetId="4">#REF!</definedName>
    <definedName name="________________FMT1400" localSheetId="2">#REF!</definedName>
    <definedName name="________________FMT1400" localSheetId="3">#REF!</definedName>
    <definedName name="________________FMT1400">#REF!</definedName>
    <definedName name="________________FMT15" localSheetId="5">#REF!</definedName>
    <definedName name="________________FMT15" localSheetId="4">#REF!</definedName>
    <definedName name="________________FMT15" localSheetId="2">#REF!</definedName>
    <definedName name="________________FMT15" localSheetId="3">#REF!</definedName>
    <definedName name="________________FMT15">#REF!</definedName>
    <definedName name="________________FMT1500" localSheetId="5">#REF!</definedName>
    <definedName name="________________FMT1500" localSheetId="4">#REF!</definedName>
    <definedName name="________________FMT1500" localSheetId="2">#REF!</definedName>
    <definedName name="________________FMT1500" localSheetId="3">#REF!</definedName>
    <definedName name="________________FMT1500">#REF!</definedName>
    <definedName name="________________FMT1600" localSheetId="5">#REF!</definedName>
    <definedName name="________________FMT1600" localSheetId="4">#REF!</definedName>
    <definedName name="________________FMT1600" localSheetId="2">#REF!</definedName>
    <definedName name="________________FMT1600" localSheetId="3">#REF!</definedName>
    <definedName name="________________FMT1600">#REF!</definedName>
    <definedName name="________________FMT1700" localSheetId="5">#REF!</definedName>
    <definedName name="________________FMT1700" localSheetId="4">#REF!</definedName>
    <definedName name="________________FMT1700" localSheetId="2">#REF!</definedName>
    <definedName name="________________FMT1700" localSheetId="3">#REF!</definedName>
    <definedName name="________________FMT1700">#REF!</definedName>
    <definedName name="________________FMT1800" localSheetId="5">#REF!</definedName>
    <definedName name="________________FMT1800" localSheetId="4">#REF!</definedName>
    <definedName name="________________FMT1800" localSheetId="2">#REF!</definedName>
    <definedName name="________________FMT1800" localSheetId="3">#REF!</definedName>
    <definedName name="________________FMT1800">#REF!</definedName>
    <definedName name="________________FMT1900" localSheetId="5">#REF!</definedName>
    <definedName name="________________FMT1900" localSheetId="4">#REF!</definedName>
    <definedName name="________________FMT1900" localSheetId="2">#REF!</definedName>
    <definedName name="________________FMT1900" localSheetId="3">#REF!</definedName>
    <definedName name="________________FMT1900">#REF!</definedName>
    <definedName name="________________FMT20" localSheetId="5">#REF!</definedName>
    <definedName name="________________FMT20" localSheetId="4">#REF!</definedName>
    <definedName name="________________FMT20" localSheetId="2">#REF!</definedName>
    <definedName name="________________FMT20" localSheetId="3">#REF!</definedName>
    <definedName name="________________FMT20">#REF!</definedName>
    <definedName name="________________FMT2000" localSheetId="5">#REF!</definedName>
    <definedName name="________________FMT2000" localSheetId="4">#REF!</definedName>
    <definedName name="________________FMT2000" localSheetId="2">#REF!</definedName>
    <definedName name="________________FMT2000" localSheetId="3">#REF!</definedName>
    <definedName name="________________FMT2000">#REF!</definedName>
    <definedName name="________________FMT30" localSheetId="5">#REF!</definedName>
    <definedName name="________________FMT30" localSheetId="4">#REF!</definedName>
    <definedName name="________________FMT30" localSheetId="2">#REF!</definedName>
    <definedName name="________________FMT30" localSheetId="3">#REF!</definedName>
    <definedName name="________________FMT30">#REF!</definedName>
    <definedName name="________________FMT410" localSheetId="5">#REF!</definedName>
    <definedName name="________________FMT410" localSheetId="4">#REF!</definedName>
    <definedName name="________________FMT410" localSheetId="2">#REF!</definedName>
    <definedName name="________________FMT410" localSheetId="3">#REF!</definedName>
    <definedName name="________________FMT410">#REF!</definedName>
    <definedName name="________________FMT411" localSheetId="5">#REF!</definedName>
    <definedName name="________________FMT411" localSheetId="4">#REF!</definedName>
    <definedName name="________________FMT411" localSheetId="2">#REF!</definedName>
    <definedName name="________________FMT411" localSheetId="3">#REF!</definedName>
    <definedName name="________________FMT411">#REF!</definedName>
    <definedName name="________________FMT600" localSheetId="5">#REF!</definedName>
    <definedName name="________________FMT600" localSheetId="4">#REF!</definedName>
    <definedName name="________________FMT600" localSheetId="2">#REF!</definedName>
    <definedName name="________________FMT600" localSheetId="3">#REF!</definedName>
    <definedName name="________________FMT600">#REF!</definedName>
    <definedName name="________________FMT9100" localSheetId="5">#REF!</definedName>
    <definedName name="________________FMT9100" localSheetId="4">#REF!</definedName>
    <definedName name="________________FMT9100" localSheetId="2">#REF!</definedName>
    <definedName name="________________FMT9100" localSheetId="3">#REF!</definedName>
    <definedName name="________________FMT9100">#REF!</definedName>
    <definedName name="________________FMT9999" localSheetId="5">#REF!</definedName>
    <definedName name="________________FMT9999" localSheetId="4">#REF!</definedName>
    <definedName name="________________FMT9999" localSheetId="2">#REF!</definedName>
    <definedName name="________________FMT9999" localSheetId="3">#REF!</definedName>
    <definedName name="________________FMT9999">#REF!</definedName>
    <definedName name="______________FMT10" localSheetId="5">#REF!</definedName>
    <definedName name="______________FMT10" localSheetId="4">#REF!</definedName>
    <definedName name="______________FMT10" localSheetId="2">#REF!</definedName>
    <definedName name="______________FMT10" localSheetId="3">#REF!</definedName>
    <definedName name="______________FMT10">#REF!</definedName>
    <definedName name="______________FMT100" localSheetId="5">#REF!</definedName>
    <definedName name="______________FMT100" localSheetId="4">#REF!</definedName>
    <definedName name="______________FMT100" localSheetId="2">#REF!</definedName>
    <definedName name="______________FMT100" localSheetId="3">#REF!</definedName>
    <definedName name="______________FMT100">#REF!</definedName>
    <definedName name="______________FMT1100" localSheetId="5">#REF!</definedName>
    <definedName name="______________FMT1100" localSheetId="4">#REF!</definedName>
    <definedName name="______________FMT1100" localSheetId="2">#REF!</definedName>
    <definedName name="______________FMT1100" localSheetId="3">#REF!</definedName>
    <definedName name="______________FMT1100">#REF!</definedName>
    <definedName name="______________FMT1200" localSheetId="5">#REF!</definedName>
    <definedName name="______________FMT1200" localSheetId="4">#REF!</definedName>
    <definedName name="______________FMT1200" localSheetId="2">#REF!</definedName>
    <definedName name="______________FMT1200" localSheetId="3">#REF!</definedName>
    <definedName name="______________FMT1200">#REF!</definedName>
    <definedName name="______________FMT1300" localSheetId="5">#REF!</definedName>
    <definedName name="______________FMT1300" localSheetId="4">#REF!</definedName>
    <definedName name="______________FMT1300" localSheetId="2">#REF!</definedName>
    <definedName name="______________FMT1300" localSheetId="3">#REF!</definedName>
    <definedName name="______________FMT1300">#REF!</definedName>
    <definedName name="______________FMT1400" localSheetId="5">#REF!</definedName>
    <definedName name="______________FMT1400" localSheetId="4">#REF!</definedName>
    <definedName name="______________FMT1400" localSheetId="2">#REF!</definedName>
    <definedName name="______________FMT1400" localSheetId="3">#REF!</definedName>
    <definedName name="______________FMT1400">#REF!</definedName>
    <definedName name="______________FMT15" localSheetId="5">#REF!</definedName>
    <definedName name="______________FMT15" localSheetId="4">#REF!</definedName>
    <definedName name="______________FMT15" localSheetId="2">#REF!</definedName>
    <definedName name="______________FMT15" localSheetId="3">#REF!</definedName>
    <definedName name="______________FMT15">#REF!</definedName>
    <definedName name="______________FMT1500" localSheetId="5">#REF!</definedName>
    <definedName name="______________FMT1500" localSheetId="4">#REF!</definedName>
    <definedName name="______________FMT1500" localSheetId="2">#REF!</definedName>
    <definedName name="______________FMT1500" localSheetId="3">#REF!</definedName>
    <definedName name="______________FMT1500">#REF!</definedName>
    <definedName name="______________FMT1600" localSheetId="5">#REF!</definedName>
    <definedName name="______________FMT1600" localSheetId="4">#REF!</definedName>
    <definedName name="______________FMT1600" localSheetId="2">#REF!</definedName>
    <definedName name="______________FMT1600" localSheetId="3">#REF!</definedName>
    <definedName name="______________FMT1600">#REF!</definedName>
    <definedName name="______________FMT1700" localSheetId="5">#REF!</definedName>
    <definedName name="______________FMT1700" localSheetId="4">#REF!</definedName>
    <definedName name="______________FMT1700" localSheetId="2">#REF!</definedName>
    <definedName name="______________FMT1700" localSheetId="3">#REF!</definedName>
    <definedName name="______________FMT1700">#REF!</definedName>
    <definedName name="______________FMT1800" localSheetId="5">#REF!</definedName>
    <definedName name="______________FMT1800" localSheetId="4">#REF!</definedName>
    <definedName name="______________FMT1800" localSheetId="2">#REF!</definedName>
    <definedName name="______________FMT1800" localSheetId="3">#REF!</definedName>
    <definedName name="______________FMT1800">#REF!</definedName>
    <definedName name="______________FMT1900" localSheetId="5">#REF!</definedName>
    <definedName name="______________FMT1900" localSheetId="4">#REF!</definedName>
    <definedName name="______________FMT1900" localSheetId="2">#REF!</definedName>
    <definedName name="______________FMT1900" localSheetId="3">#REF!</definedName>
    <definedName name="______________FMT1900">#REF!</definedName>
    <definedName name="______________FMT20" localSheetId="5">#REF!</definedName>
    <definedName name="______________FMT20" localSheetId="4">#REF!</definedName>
    <definedName name="______________FMT20" localSheetId="2">#REF!</definedName>
    <definedName name="______________FMT20" localSheetId="3">#REF!</definedName>
    <definedName name="______________FMT20">#REF!</definedName>
    <definedName name="______________FMT2000" localSheetId="5">#REF!</definedName>
    <definedName name="______________FMT2000" localSheetId="4">#REF!</definedName>
    <definedName name="______________FMT2000" localSheetId="2">#REF!</definedName>
    <definedName name="______________FMT2000" localSheetId="3">#REF!</definedName>
    <definedName name="______________FMT2000">#REF!</definedName>
    <definedName name="______________FMT30" localSheetId="5">#REF!</definedName>
    <definedName name="______________FMT30" localSheetId="4">#REF!</definedName>
    <definedName name="______________FMT30" localSheetId="2">#REF!</definedName>
    <definedName name="______________FMT30" localSheetId="3">#REF!</definedName>
    <definedName name="______________FMT30">#REF!</definedName>
    <definedName name="______________FMT410" localSheetId="5">#REF!</definedName>
    <definedName name="______________FMT410" localSheetId="4">#REF!</definedName>
    <definedName name="______________FMT410" localSheetId="2">#REF!</definedName>
    <definedName name="______________FMT410" localSheetId="3">#REF!</definedName>
    <definedName name="______________FMT410">#REF!</definedName>
    <definedName name="______________FMT411" localSheetId="5">#REF!</definedName>
    <definedName name="______________FMT411" localSheetId="4">#REF!</definedName>
    <definedName name="______________FMT411" localSheetId="2">#REF!</definedName>
    <definedName name="______________FMT411" localSheetId="3">#REF!</definedName>
    <definedName name="______________FMT411">#REF!</definedName>
    <definedName name="______________FMT600" localSheetId="5">#REF!</definedName>
    <definedName name="______________FMT600" localSheetId="4">#REF!</definedName>
    <definedName name="______________FMT600" localSheetId="2">#REF!</definedName>
    <definedName name="______________FMT600" localSheetId="3">#REF!</definedName>
    <definedName name="______________FMT600">#REF!</definedName>
    <definedName name="______________FMT9100" localSheetId="5">#REF!</definedName>
    <definedName name="______________FMT9100" localSheetId="4">#REF!</definedName>
    <definedName name="______________FMT9100" localSheetId="2">#REF!</definedName>
    <definedName name="______________FMT9100" localSheetId="3">#REF!</definedName>
    <definedName name="______________FMT9100">#REF!</definedName>
    <definedName name="______________FMT9999" localSheetId="5">#REF!</definedName>
    <definedName name="______________FMT9999" localSheetId="4">#REF!</definedName>
    <definedName name="______________FMT9999" localSheetId="2">#REF!</definedName>
    <definedName name="______________FMT9999" localSheetId="3">#REF!</definedName>
    <definedName name="______________FMT9999">#REF!</definedName>
    <definedName name="______FMT10" localSheetId="5">#REF!</definedName>
    <definedName name="______FMT10" localSheetId="4">#REF!</definedName>
    <definedName name="______FMT10" localSheetId="2">#REF!</definedName>
    <definedName name="______FMT10" localSheetId="3">#REF!</definedName>
    <definedName name="______FMT10">#REF!</definedName>
    <definedName name="______FMT100" localSheetId="5">#REF!</definedName>
    <definedName name="______FMT100" localSheetId="4">#REF!</definedName>
    <definedName name="______FMT100" localSheetId="2">#REF!</definedName>
    <definedName name="______FMT100" localSheetId="3">#REF!</definedName>
    <definedName name="______FMT100">#REF!</definedName>
    <definedName name="______FMT1100" localSheetId="5">#REF!</definedName>
    <definedName name="______FMT1100" localSheetId="4">#REF!</definedName>
    <definedName name="______FMT1100" localSheetId="2">#REF!</definedName>
    <definedName name="______FMT1100" localSheetId="3">#REF!</definedName>
    <definedName name="______FMT1100">#REF!</definedName>
    <definedName name="______FMT1200" localSheetId="5">#REF!</definedName>
    <definedName name="______FMT1200" localSheetId="4">#REF!</definedName>
    <definedName name="______FMT1200" localSheetId="2">#REF!</definedName>
    <definedName name="______FMT1200" localSheetId="3">#REF!</definedName>
    <definedName name="______FMT1200">#REF!</definedName>
    <definedName name="______FMT1300" localSheetId="5">#REF!</definedName>
    <definedName name="______FMT1300" localSheetId="4">#REF!</definedName>
    <definedName name="______FMT1300" localSheetId="2">#REF!</definedName>
    <definedName name="______FMT1300" localSheetId="3">#REF!</definedName>
    <definedName name="______FMT1300">#REF!</definedName>
    <definedName name="______FMT1400" localSheetId="5">#REF!</definedName>
    <definedName name="______FMT1400" localSheetId="4">#REF!</definedName>
    <definedName name="______FMT1400" localSheetId="2">#REF!</definedName>
    <definedName name="______FMT1400" localSheetId="3">#REF!</definedName>
    <definedName name="______FMT1400">#REF!</definedName>
    <definedName name="______FMT15" localSheetId="5">#REF!</definedName>
    <definedName name="______FMT15" localSheetId="4">#REF!</definedName>
    <definedName name="______FMT15" localSheetId="2">#REF!</definedName>
    <definedName name="______FMT15" localSheetId="3">#REF!</definedName>
    <definedName name="______FMT15">#REF!</definedName>
    <definedName name="______FMT1500" localSheetId="5">#REF!</definedName>
    <definedName name="______FMT1500" localSheetId="4">#REF!</definedName>
    <definedName name="______FMT1500" localSheetId="2">#REF!</definedName>
    <definedName name="______FMT1500" localSheetId="3">#REF!</definedName>
    <definedName name="______FMT1500">#REF!</definedName>
    <definedName name="______FMT1600" localSheetId="5">#REF!</definedName>
    <definedName name="______FMT1600" localSheetId="4">#REF!</definedName>
    <definedName name="______FMT1600" localSheetId="2">#REF!</definedName>
    <definedName name="______FMT1600" localSheetId="3">#REF!</definedName>
    <definedName name="______FMT1600">#REF!</definedName>
    <definedName name="______FMT1700" localSheetId="5">#REF!</definedName>
    <definedName name="______FMT1700" localSheetId="4">#REF!</definedName>
    <definedName name="______FMT1700" localSheetId="2">#REF!</definedName>
    <definedName name="______FMT1700" localSheetId="3">#REF!</definedName>
    <definedName name="______FMT1700">#REF!</definedName>
    <definedName name="______FMT1800" localSheetId="5">#REF!</definedName>
    <definedName name="______FMT1800" localSheetId="4">#REF!</definedName>
    <definedName name="______FMT1800" localSheetId="2">#REF!</definedName>
    <definedName name="______FMT1800" localSheetId="3">#REF!</definedName>
    <definedName name="______FMT1800">#REF!</definedName>
    <definedName name="______FMT1900" localSheetId="5">#REF!</definedName>
    <definedName name="______FMT1900" localSheetId="4">#REF!</definedName>
    <definedName name="______FMT1900" localSheetId="2">#REF!</definedName>
    <definedName name="______FMT1900" localSheetId="3">#REF!</definedName>
    <definedName name="______FMT1900">#REF!</definedName>
    <definedName name="______FMT20" localSheetId="5">#REF!</definedName>
    <definedName name="______FMT20" localSheetId="4">#REF!</definedName>
    <definedName name="______FMT20" localSheetId="2">#REF!</definedName>
    <definedName name="______FMT20" localSheetId="3">#REF!</definedName>
    <definedName name="______FMT20">#REF!</definedName>
    <definedName name="______FMT2000" localSheetId="5">#REF!</definedName>
    <definedName name="______FMT2000" localSheetId="4">#REF!</definedName>
    <definedName name="______FMT2000" localSheetId="2">#REF!</definedName>
    <definedName name="______FMT2000" localSheetId="3">#REF!</definedName>
    <definedName name="______FMT2000">#REF!</definedName>
    <definedName name="______FMT30" localSheetId="5">#REF!</definedName>
    <definedName name="______FMT30" localSheetId="4">#REF!</definedName>
    <definedName name="______FMT30" localSheetId="2">#REF!</definedName>
    <definedName name="______FMT30" localSheetId="3">#REF!</definedName>
    <definedName name="______FMT30">#REF!</definedName>
    <definedName name="______FMT410" localSheetId="5">#REF!</definedName>
    <definedName name="______FMT410" localSheetId="4">#REF!</definedName>
    <definedName name="______FMT410" localSheetId="2">#REF!</definedName>
    <definedName name="______FMT410" localSheetId="3">#REF!</definedName>
    <definedName name="______FMT410">#REF!</definedName>
    <definedName name="______FMT411" localSheetId="5">#REF!</definedName>
    <definedName name="______FMT411" localSheetId="4">#REF!</definedName>
    <definedName name="______FMT411" localSheetId="2">#REF!</definedName>
    <definedName name="______FMT411" localSheetId="3">#REF!</definedName>
    <definedName name="______FMT411">#REF!</definedName>
    <definedName name="______FMT600" localSheetId="5">#REF!</definedName>
    <definedName name="______FMT600" localSheetId="4">#REF!</definedName>
    <definedName name="______FMT600" localSheetId="2">#REF!</definedName>
    <definedName name="______FMT600" localSheetId="3">#REF!</definedName>
    <definedName name="______FMT600">#REF!</definedName>
    <definedName name="______FMT9100" localSheetId="5">#REF!</definedName>
    <definedName name="______FMT9100" localSheetId="4">#REF!</definedName>
    <definedName name="______FMT9100" localSheetId="2">#REF!</definedName>
    <definedName name="______FMT9100" localSheetId="3">#REF!</definedName>
    <definedName name="______FMT9100">#REF!</definedName>
    <definedName name="______FMT9999" localSheetId="5">#REF!</definedName>
    <definedName name="______FMT9999" localSheetId="4">#REF!</definedName>
    <definedName name="______FMT9999" localSheetId="2">#REF!</definedName>
    <definedName name="______FMT9999" localSheetId="3">#REF!</definedName>
    <definedName name="______FMT9999">#REF!</definedName>
    <definedName name="_____FMT10" localSheetId="5">'CU Anschutz-Revised'!#REF!</definedName>
    <definedName name="_____FMT10" localSheetId="4">'CU Denver'!#REF!</definedName>
    <definedName name="_____FMT10" localSheetId="2">'CU-Boulder'!#REF!</definedName>
    <definedName name="_____FMT10" localSheetId="1">'System Admin'!#REF!</definedName>
    <definedName name="_____FMT10" localSheetId="3">UCCS!#REF!</definedName>
    <definedName name="_____FMT10">#REF!</definedName>
    <definedName name="_____FMT100" localSheetId="5">'CU Anschutz-Revised'!#REF!</definedName>
    <definedName name="_____FMT100" localSheetId="4">'CU Denver'!#REF!</definedName>
    <definedName name="_____FMT100" localSheetId="2">'CU-Boulder'!#REF!</definedName>
    <definedName name="_____FMT100" localSheetId="1">'System Admin'!#REF!</definedName>
    <definedName name="_____FMT100" localSheetId="3">UCCS!#REF!</definedName>
    <definedName name="_____FMT100">#REF!</definedName>
    <definedName name="_____FMT1100" localSheetId="5">'CU Anschutz-Revised'!$A$448:$K$482</definedName>
    <definedName name="_____FMT1100" localSheetId="4">'CU Denver'!$A$448:$K$482</definedName>
    <definedName name="_____FMT1100" localSheetId="2">'CU-Boulder'!$A$448:$K$482</definedName>
    <definedName name="_____FMT1100" localSheetId="1">'System Admin'!$A$448:$K$482</definedName>
    <definedName name="_____FMT1100" localSheetId="3">UCCS!$A$448:$K$482</definedName>
    <definedName name="_____FMT1100">#REF!</definedName>
    <definedName name="_____FMT1200" localSheetId="5">'CU Anschutz-Revised'!#REF!</definedName>
    <definedName name="_____FMT1200" localSheetId="4">'CU Denver'!#REF!</definedName>
    <definedName name="_____FMT1200" localSheetId="2">'CU-Boulder'!#REF!</definedName>
    <definedName name="_____FMT1200" localSheetId="1">'System Admin'!#REF!</definedName>
    <definedName name="_____FMT1200" localSheetId="3">UCCS!#REF!</definedName>
    <definedName name="_____FMT1200">#REF!</definedName>
    <definedName name="_____FMT1300" localSheetId="5">'CU Anschutz-Revised'!$A$524:$K$558</definedName>
    <definedName name="_____FMT1300" localSheetId="4">'CU Denver'!$A$524:$K$558</definedName>
    <definedName name="_____FMT1300" localSheetId="2">'CU-Boulder'!$A$524:$K$558</definedName>
    <definedName name="_____FMT1300" localSheetId="1">'System Admin'!$A$524:$K$558</definedName>
    <definedName name="_____FMT1300" localSheetId="3">UCCS!$A$524:$K$558</definedName>
    <definedName name="_____FMT1300">#REF!</definedName>
    <definedName name="_____FMT1400" localSheetId="5">'CU Anschutz-Revised'!$A$561:$K$594</definedName>
    <definedName name="_____FMT1400" localSheetId="4">'CU Denver'!$A$561:$K$594</definedName>
    <definedName name="_____FMT1400" localSheetId="2">'CU-Boulder'!$A$561:$K$594</definedName>
    <definedName name="_____FMT1400" localSheetId="1">'System Admin'!$A$561:$K$594</definedName>
    <definedName name="_____FMT1400" localSheetId="3">UCCS!$A$561:$K$594</definedName>
    <definedName name="_____FMT1400">#REF!</definedName>
    <definedName name="_____FMT15" localSheetId="5">'CU Anschutz-Revised'!#REF!</definedName>
    <definedName name="_____FMT15" localSheetId="4">'CU Denver'!#REF!</definedName>
    <definedName name="_____FMT15" localSheetId="2">'CU-Boulder'!#REF!</definedName>
    <definedName name="_____FMT15" localSheetId="1">'System Admin'!#REF!</definedName>
    <definedName name="_____FMT15" localSheetId="3">UCCS!#REF!</definedName>
    <definedName name="_____FMT15">#REF!</definedName>
    <definedName name="_____FMT1500" localSheetId="5">'CU Anschutz-Revised'!$A$598:$K$632</definedName>
    <definedName name="_____FMT1500" localSheetId="4">'CU Denver'!$A$598:$K$632</definedName>
    <definedName name="_____FMT1500" localSheetId="2">'CU-Boulder'!$A$598:$K$632</definedName>
    <definedName name="_____FMT1500" localSheetId="1">'System Admin'!$A$598:$K$632</definedName>
    <definedName name="_____FMT1500" localSheetId="3">UCCS!$A$598:$K$632</definedName>
    <definedName name="_____FMT1500">#REF!</definedName>
    <definedName name="_____FMT1600" localSheetId="5">'CU Anschutz-Revised'!$A$636:$K$669</definedName>
    <definedName name="_____FMT1600" localSheetId="4">'CU Denver'!$A$636:$K$669</definedName>
    <definedName name="_____FMT1600" localSheetId="2">'CU-Boulder'!$A$636:$K$669</definedName>
    <definedName name="_____FMT1600" localSheetId="1">'System Admin'!$A$636:$K$669</definedName>
    <definedName name="_____FMT1600" localSheetId="3">UCCS!$A$636:$K$669</definedName>
    <definedName name="_____FMT1600">#REF!</definedName>
    <definedName name="_____FMT1700" localSheetId="5">'CU Anschutz-Revised'!$A$672:$K$708</definedName>
    <definedName name="_____FMT1700" localSheetId="4">'CU Denver'!$A$672:$K$708</definedName>
    <definedName name="_____FMT1700" localSheetId="2">'CU-Boulder'!$A$672:$K$708</definedName>
    <definedName name="_____FMT1700" localSheetId="1">'System Admin'!$A$672:$K$708</definedName>
    <definedName name="_____FMT1700" localSheetId="3">UCCS!$A$672:$K$708</definedName>
    <definedName name="_____FMT1700">#REF!</definedName>
    <definedName name="_____FMT1800" localSheetId="5">'CU Anschutz-Revised'!$A$710:$K$744</definedName>
    <definedName name="_____FMT1800" localSheetId="4">'CU Denver'!$A$710:$K$744</definedName>
    <definedName name="_____FMT1800" localSheetId="2">'CU-Boulder'!$A$710:$K$744</definedName>
    <definedName name="_____FMT1800" localSheetId="1">'System Admin'!$A$710:$K$744</definedName>
    <definedName name="_____FMT1800" localSheetId="3">UCCS!$A$710:$K$744</definedName>
    <definedName name="_____FMT1800">#REF!</definedName>
    <definedName name="_____FMT1900" localSheetId="5">'CU Anschutz-Revised'!$A$783:$K$783</definedName>
    <definedName name="_____FMT1900" localSheetId="4">'CU Denver'!$A$783:$K$783</definedName>
    <definedName name="_____FMT1900" localSheetId="2">'CU-Boulder'!$A$783:$K$783</definedName>
    <definedName name="_____FMT1900" localSheetId="1">'System Admin'!$A$783:$K$783</definedName>
    <definedName name="_____FMT1900" localSheetId="3">UCCS!$A$783:$K$783</definedName>
    <definedName name="_____FMT1900">#REF!</definedName>
    <definedName name="_____FMT20" localSheetId="5">'CU Anschutz-Revised'!$A$83:$K$117</definedName>
    <definedName name="_____FMT20" localSheetId="4">'CU Denver'!$A$83:$K$117</definedName>
    <definedName name="_____FMT20" localSheetId="2">'CU-Boulder'!$A$83:$K$117</definedName>
    <definedName name="_____FMT20" localSheetId="1">'System Admin'!$A$83:$K$117</definedName>
    <definedName name="_____FMT20" localSheetId="3">UCCS!$A$83:$K$117</definedName>
    <definedName name="_____FMT20">#REF!</definedName>
    <definedName name="_____FMT2000" localSheetId="5">'CU Anschutz-Revised'!$A$785:$K$817</definedName>
    <definedName name="_____FMT2000" localSheetId="4">'CU Denver'!$A$785:$K$817</definedName>
    <definedName name="_____FMT2000" localSheetId="2">'CU-Boulder'!$A$785:$K$817</definedName>
    <definedName name="_____FMT2000" localSheetId="1">'System Admin'!$A$785:$K$817</definedName>
    <definedName name="_____FMT2000" localSheetId="3">UCCS!$A$785:$K$817</definedName>
    <definedName name="_____FMT2000">#REF!</definedName>
    <definedName name="_____FMT30" localSheetId="5">'CU Anschutz-Revised'!#REF!</definedName>
    <definedName name="_____FMT30" localSheetId="4">'CU Denver'!#REF!</definedName>
    <definedName name="_____FMT30" localSheetId="2">'CU-Boulder'!#REF!</definedName>
    <definedName name="_____FMT30" localSheetId="1">'System Admin'!#REF!</definedName>
    <definedName name="_____FMT30" localSheetId="3">UCCS!#REF!</definedName>
    <definedName name="_____FMT30">#REF!</definedName>
    <definedName name="_____FMT410" localSheetId="5">'CU Anschutz-Revised'!#REF!</definedName>
    <definedName name="_____FMT410" localSheetId="4">'CU Denver'!#REF!</definedName>
    <definedName name="_____FMT410" localSheetId="2">'CU-Boulder'!#REF!</definedName>
    <definedName name="_____FMT410" localSheetId="1">'System Admin'!#REF!</definedName>
    <definedName name="_____FMT410" localSheetId="3">UCCS!#REF!</definedName>
    <definedName name="_____FMT410">#REF!</definedName>
    <definedName name="_____FMT411" localSheetId="5">'CU Anschutz-Revised'!#REF!</definedName>
    <definedName name="_____FMT411" localSheetId="4">'CU Denver'!#REF!</definedName>
    <definedName name="_____FMT411" localSheetId="2">'CU-Boulder'!#REF!</definedName>
    <definedName name="_____FMT411" localSheetId="1">'System Admin'!#REF!</definedName>
    <definedName name="_____FMT411" localSheetId="3">UCCS!#REF!</definedName>
    <definedName name="_____FMT411">#REF!</definedName>
    <definedName name="_____FMT600" localSheetId="5">'CU Anschutz-Revised'!#REF!</definedName>
    <definedName name="_____FMT600" localSheetId="4">'CU Denver'!#REF!</definedName>
    <definedName name="_____FMT600" localSheetId="2">'CU-Boulder'!#REF!</definedName>
    <definedName name="_____FMT600" localSheetId="1">'System Admin'!#REF!</definedName>
    <definedName name="_____FMT600" localSheetId="3">UCCS!#REF!</definedName>
    <definedName name="_____FMT600">#REF!</definedName>
    <definedName name="_____FMT9100" localSheetId="5">'CU Anschutz-Revised'!#REF!</definedName>
    <definedName name="_____FMT9100" localSheetId="4">'CU Denver'!#REF!</definedName>
    <definedName name="_____FMT9100" localSheetId="2">'CU-Boulder'!#REF!</definedName>
    <definedName name="_____FMT9100" localSheetId="1">'System Admin'!#REF!</definedName>
    <definedName name="_____FMT9100" localSheetId="3">UCCS!#REF!</definedName>
    <definedName name="_____FMT9100">#REF!</definedName>
    <definedName name="_____FMT9999" localSheetId="5">'CU Anschutz-Revised'!#REF!</definedName>
    <definedName name="_____FMT9999" localSheetId="4">'CU Denver'!#REF!</definedName>
    <definedName name="_____FMT9999" localSheetId="2">'CU-Boulder'!#REF!</definedName>
    <definedName name="_____FMT9999" localSheetId="1">'System Admin'!#REF!</definedName>
    <definedName name="_____FMT9999" localSheetId="3">UCCS!#REF!</definedName>
    <definedName name="_____FMT9999">#REF!</definedName>
    <definedName name="____FMT10" localSheetId="5">#REF!</definedName>
    <definedName name="____FMT10" localSheetId="4">#REF!</definedName>
    <definedName name="____FMT10" localSheetId="2">#REF!</definedName>
    <definedName name="____FMT10" localSheetId="1">#REF!</definedName>
    <definedName name="____FMT10" localSheetId="3">#REF!</definedName>
    <definedName name="____FMT10">#REF!</definedName>
    <definedName name="____FMT100" localSheetId="5">#REF!</definedName>
    <definedName name="____FMT100" localSheetId="4">#REF!</definedName>
    <definedName name="____FMT100" localSheetId="2">#REF!</definedName>
    <definedName name="____FMT100" localSheetId="1">#REF!</definedName>
    <definedName name="____FMT100" localSheetId="3">#REF!</definedName>
    <definedName name="____FMT100">#REF!</definedName>
    <definedName name="____FMT1100" localSheetId="5">#REF!</definedName>
    <definedName name="____FMT1100" localSheetId="4">#REF!</definedName>
    <definedName name="____FMT1100" localSheetId="2">#REF!</definedName>
    <definedName name="____FMT1100" localSheetId="1">#REF!</definedName>
    <definedName name="____FMT1100" localSheetId="3">#REF!</definedName>
    <definedName name="____FMT1100">#REF!</definedName>
    <definedName name="____FMT1200" localSheetId="5">#REF!</definedName>
    <definedName name="____FMT1200" localSheetId="4">#REF!</definedName>
    <definedName name="____FMT1200" localSheetId="2">#REF!</definedName>
    <definedName name="____FMT1200" localSheetId="3">#REF!</definedName>
    <definedName name="____FMT1200">#REF!</definedName>
    <definedName name="____FMT1300" localSheetId="5">#REF!</definedName>
    <definedName name="____FMT1300" localSheetId="4">#REF!</definedName>
    <definedName name="____FMT1300" localSheetId="2">#REF!</definedName>
    <definedName name="____FMT1300" localSheetId="3">#REF!</definedName>
    <definedName name="____FMT1300">#REF!</definedName>
    <definedName name="____FMT1400" localSheetId="5">#REF!</definedName>
    <definedName name="____FMT1400" localSheetId="4">#REF!</definedName>
    <definedName name="____FMT1400" localSheetId="2">#REF!</definedName>
    <definedName name="____FMT1400" localSheetId="3">#REF!</definedName>
    <definedName name="____FMT1400">#REF!</definedName>
    <definedName name="____FMT15" localSheetId="5">#REF!</definedName>
    <definedName name="____FMT15" localSheetId="4">#REF!</definedName>
    <definedName name="____FMT15" localSheetId="2">#REF!</definedName>
    <definedName name="____FMT15" localSheetId="3">#REF!</definedName>
    <definedName name="____FMT15">#REF!</definedName>
    <definedName name="____FMT1500" localSheetId="5">#REF!</definedName>
    <definedName name="____FMT1500" localSheetId="4">#REF!</definedName>
    <definedName name="____FMT1500" localSheetId="2">#REF!</definedName>
    <definedName name="____FMT1500" localSheetId="3">#REF!</definedName>
    <definedName name="____FMT1500">#REF!</definedName>
    <definedName name="____FMT1600" localSheetId="5">#REF!</definedName>
    <definedName name="____FMT1600" localSheetId="4">#REF!</definedName>
    <definedName name="____FMT1600" localSheetId="2">#REF!</definedName>
    <definedName name="____FMT1600" localSheetId="3">#REF!</definedName>
    <definedName name="____FMT1600">#REF!</definedName>
    <definedName name="____FMT1700" localSheetId="5">#REF!</definedName>
    <definedName name="____FMT1700" localSheetId="4">#REF!</definedName>
    <definedName name="____FMT1700" localSheetId="2">#REF!</definedName>
    <definedName name="____FMT1700" localSheetId="3">#REF!</definedName>
    <definedName name="____FMT1700">#REF!</definedName>
    <definedName name="____FMT1800" localSheetId="5">#REF!</definedName>
    <definedName name="____FMT1800" localSheetId="4">#REF!</definedName>
    <definedName name="____FMT1800" localSheetId="2">#REF!</definedName>
    <definedName name="____FMT1800" localSheetId="3">#REF!</definedName>
    <definedName name="____FMT1800">#REF!</definedName>
    <definedName name="____FMT1900" localSheetId="5">#REF!</definedName>
    <definedName name="____FMT1900" localSheetId="4">#REF!</definedName>
    <definedName name="____FMT1900" localSheetId="2">#REF!</definedName>
    <definedName name="____FMT1900" localSheetId="3">#REF!</definedName>
    <definedName name="____FMT1900">#REF!</definedName>
    <definedName name="____FMT20" localSheetId="5">#REF!</definedName>
    <definedName name="____FMT20" localSheetId="4">#REF!</definedName>
    <definedName name="____FMT20" localSheetId="2">#REF!</definedName>
    <definedName name="____FMT20" localSheetId="3">#REF!</definedName>
    <definedName name="____FMT20">#REF!</definedName>
    <definedName name="____FMT2000" localSheetId="5">#REF!</definedName>
    <definedName name="____FMT2000" localSheetId="4">#REF!</definedName>
    <definedName name="____FMT2000" localSheetId="2">#REF!</definedName>
    <definedName name="____FMT2000" localSheetId="3">#REF!</definedName>
    <definedName name="____FMT2000">#REF!</definedName>
    <definedName name="____FMT30" localSheetId="5">#REF!</definedName>
    <definedName name="____FMT30" localSheetId="4">#REF!</definedName>
    <definedName name="____FMT30" localSheetId="2">#REF!</definedName>
    <definedName name="____FMT30" localSheetId="3">#REF!</definedName>
    <definedName name="____FMT30">#REF!</definedName>
    <definedName name="____FMT410" localSheetId="5">#REF!</definedName>
    <definedName name="____FMT410" localSheetId="4">#REF!</definedName>
    <definedName name="____FMT410" localSheetId="2">#REF!</definedName>
    <definedName name="____FMT410" localSheetId="3">#REF!</definedName>
    <definedName name="____FMT410">#REF!</definedName>
    <definedName name="____FMT411" localSheetId="5">#REF!</definedName>
    <definedName name="____FMT411" localSheetId="4">#REF!</definedName>
    <definedName name="____FMT411" localSheetId="2">#REF!</definedName>
    <definedName name="____FMT411" localSheetId="3">#REF!</definedName>
    <definedName name="____FMT411">#REF!</definedName>
    <definedName name="____FMT600" localSheetId="5">#REF!</definedName>
    <definedName name="____FMT600" localSheetId="4">#REF!</definedName>
    <definedName name="____FMT600" localSheetId="2">#REF!</definedName>
    <definedName name="____FMT600" localSheetId="3">#REF!</definedName>
    <definedName name="____FMT600">#REF!</definedName>
    <definedName name="____FMT9100" localSheetId="5">#REF!</definedName>
    <definedName name="____FMT9100" localSheetId="4">#REF!</definedName>
    <definedName name="____FMT9100" localSheetId="2">#REF!</definedName>
    <definedName name="____FMT9100" localSheetId="3">#REF!</definedName>
    <definedName name="____FMT9100">#REF!</definedName>
    <definedName name="____FMT9999" localSheetId="5">#REF!</definedName>
    <definedName name="____FMT9999" localSheetId="4">#REF!</definedName>
    <definedName name="____FMT9999" localSheetId="2">#REF!</definedName>
    <definedName name="____FMT9999" localSheetId="3">#REF!</definedName>
    <definedName name="____FMT9999">#REF!</definedName>
    <definedName name="___FMT10" localSheetId="5">#REF!</definedName>
    <definedName name="___FMT10" localSheetId="4">#REF!</definedName>
    <definedName name="___FMT10" localSheetId="2">#REF!</definedName>
    <definedName name="___FMT10" localSheetId="3">#REF!</definedName>
    <definedName name="___FMT10">#REF!</definedName>
    <definedName name="___FMT100" localSheetId="5">#REF!</definedName>
    <definedName name="___FMT100" localSheetId="4">#REF!</definedName>
    <definedName name="___FMT100" localSheetId="2">#REF!</definedName>
    <definedName name="___FMT100" localSheetId="3">#REF!</definedName>
    <definedName name="___FMT100">#REF!</definedName>
    <definedName name="___FMT1100" localSheetId="5">#REF!</definedName>
    <definedName name="___FMT1100" localSheetId="4">#REF!</definedName>
    <definedName name="___FMT1100" localSheetId="2">#REF!</definedName>
    <definedName name="___FMT1100" localSheetId="3">#REF!</definedName>
    <definedName name="___FMT1100">#REF!</definedName>
    <definedName name="___FMT1200" localSheetId="5">#REF!</definedName>
    <definedName name="___FMT1200" localSheetId="4">#REF!</definedName>
    <definedName name="___FMT1200" localSheetId="2">#REF!</definedName>
    <definedName name="___FMT1200" localSheetId="3">#REF!</definedName>
    <definedName name="___FMT1200">#REF!</definedName>
    <definedName name="___FMT1300" localSheetId="5">#REF!</definedName>
    <definedName name="___FMT1300" localSheetId="4">#REF!</definedName>
    <definedName name="___FMT1300" localSheetId="2">#REF!</definedName>
    <definedName name="___FMT1300" localSheetId="3">#REF!</definedName>
    <definedName name="___FMT1300">#REF!</definedName>
    <definedName name="___FMT1400" localSheetId="5">#REF!</definedName>
    <definedName name="___FMT1400" localSheetId="4">#REF!</definedName>
    <definedName name="___FMT1400" localSheetId="2">#REF!</definedName>
    <definedName name="___FMT1400" localSheetId="3">#REF!</definedName>
    <definedName name="___FMT1400">#REF!</definedName>
    <definedName name="___FMT15" localSheetId="5">#REF!</definedName>
    <definedName name="___FMT15" localSheetId="4">#REF!</definedName>
    <definedName name="___FMT15" localSheetId="2">#REF!</definedName>
    <definedName name="___FMT15" localSheetId="3">#REF!</definedName>
    <definedName name="___FMT15">#REF!</definedName>
    <definedName name="___FMT1500" localSheetId="5">#REF!</definedName>
    <definedName name="___FMT1500" localSheetId="4">#REF!</definedName>
    <definedName name="___FMT1500" localSheetId="2">#REF!</definedName>
    <definedName name="___FMT1500" localSheetId="3">#REF!</definedName>
    <definedName name="___FMT1500">#REF!</definedName>
    <definedName name="___FMT1600" localSheetId="5">#REF!</definedName>
    <definedName name="___FMT1600" localSheetId="4">#REF!</definedName>
    <definedName name="___FMT1600" localSheetId="2">#REF!</definedName>
    <definedName name="___FMT1600" localSheetId="3">#REF!</definedName>
    <definedName name="___FMT1600">#REF!</definedName>
    <definedName name="___FMT1700" localSheetId="5">#REF!</definedName>
    <definedName name="___FMT1700" localSheetId="4">#REF!</definedName>
    <definedName name="___FMT1700" localSheetId="2">#REF!</definedName>
    <definedName name="___FMT1700" localSheetId="3">#REF!</definedName>
    <definedName name="___FMT1700">#REF!</definedName>
    <definedName name="___FMT1800" localSheetId="5">#REF!</definedName>
    <definedName name="___FMT1800" localSheetId="4">#REF!</definedName>
    <definedName name="___FMT1800" localSheetId="2">#REF!</definedName>
    <definedName name="___FMT1800" localSheetId="3">#REF!</definedName>
    <definedName name="___FMT1800">#REF!</definedName>
    <definedName name="___FMT1900" localSheetId="5">#REF!</definedName>
    <definedName name="___FMT1900" localSheetId="4">#REF!</definedName>
    <definedName name="___FMT1900" localSheetId="2">#REF!</definedName>
    <definedName name="___FMT1900" localSheetId="3">#REF!</definedName>
    <definedName name="___FMT1900">#REF!</definedName>
    <definedName name="___FMT20" localSheetId="5">#REF!</definedName>
    <definedName name="___FMT20" localSheetId="4">#REF!</definedName>
    <definedName name="___FMT20" localSheetId="2">#REF!</definedName>
    <definedName name="___FMT20" localSheetId="3">#REF!</definedName>
    <definedName name="___FMT20">#REF!</definedName>
    <definedName name="___FMT2000" localSheetId="5">#REF!</definedName>
    <definedName name="___FMT2000" localSheetId="4">#REF!</definedName>
    <definedName name="___FMT2000" localSheetId="2">#REF!</definedName>
    <definedName name="___FMT2000" localSheetId="3">#REF!</definedName>
    <definedName name="___FMT2000">#REF!</definedName>
    <definedName name="___FMT30" localSheetId="5">#REF!</definedName>
    <definedName name="___FMT30" localSheetId="4">#REF!</definedName>
    <definedName name="___FMT30" localSheetId="2">#REF!</definedName>
    <definedName name="___FMT30" localSheetId="3">#REF!</definedName>
    <definedName name="___FMT30">#REF!</definedName>
    <definedName name="___FMT410" localSheetId="5">#REF!</definedName>
    <definedName name="___FMT410" localSheetId="4">#REF!</definedName>
    <definedName name="___FMT410" localSheetId="2">#REF!</definedName>
    <definedName name="___FMT410" localSheetId="3">#REF!</definedName>
    <definedName name="___FMT410">#REF!</definedName>
    <definedName name="___FMT411" localSheetId="5">#REF!</definedName>
    <definedName name="___FMT411" localSheetId="4">#REF!</definedName>
    <definedName name="___FMT411" localSheetId="2">#REF!</definedName>
    <definedName name="___FMT411" localSheetId="3">#REF!</definedName>
    <definedName name="___FMT411">#REF!</definedName>
    <definedName name="___FMT600" localSheetId="5">#REF!</definedName>
    <definedName name="___FMT600" localSheetId="4">#REF!</definedName>
    <definedName name="___FMT600" localSheetId="2">#REF!</definedName>
    <definedName name="___FMT600" localSheetId="3">#REF!</definedName>
    <definedName name="___FMT600">#REF!</definedName>
    <definedName name="___FMT9100" localSheetId="5">#REF!</definedName>
    <definedName name="___FMT9100" localSheetId="4">#REF!</definedName>
    <definedName name="___FMT9100" localSheetId="2">#REF!</definedName>
    <definedName name="___FMT9100" localSheetId="3">#REF!</definedName>
    <definedName name="___FMT9100">#REF!</definedName>
    <definedName name="___FMT9999" localSheetId="5">#REF!</definedName>
    <definedName name="___FMT9999" localSheetId="4">#REF!</definedName>
    <definedName name="___FMT9999" localSheetId="2">#REF!</definedName>
    <definedName name="___FMT9999" localSheetId="3">#REF!</definedName>
    <definedName name="___FMT9999">#REF!</definedName>
    <definedName name="__FMT10" localSheetId="5">#REF!</definedName>
    <definedName name="__FMT10" localSheetId="4">#REF!</definedName>
    <definedName name="__FMT10" localSheetId="2">#REF!</definedName>
    <definedName name="__FMT10" localSheetId="3">#REF!</definedName>
    <definedName name="__FMT10">#REF!</definedName>
    <definedName name="__FMT100" localSheetId="5">#REF!</definedName>
    <definedName name="__FMT100" localSheetId="4">#REF!</definedName>
    <definedName name="__FMT100" localSheetId="2">#REF!</definedName>
    <definedName name="__FMT100" localSheetId="3">#REF!</definedName>
    <definedName name="__FMT100">#REF!</definedName>
    <definedName name="__FMT1100" localSheetId="5">#REF!</definedName>
    <definedName name="__FMT1100" localSheetId="4">#REF!</definedName>
    <definedName name="__FMT1100" localSheetId="2">#REF!</definedName>
    <definedName name="__FMT1100" localSheetId="3">#REF!</definedName>
    <definedName name="__FMT1100">#REF!</definedName>
    <definedName name="__FMT1200" localSheetId="5">#REF!</definedName>
    <definedName name="__FMT1200" localSheetId="4">#REF!</definedName>
    <definedName name="__FMT1200" localSheetId="2">#REF!</definedName>
    <definedName name="__FMT1200" localSheetId="3">#REF!</definedName>
    <definedName name="__FMT1200">#REF!</definedName>
    <definedName name="__FMT1300" localSheetId="5">#REF!</definedName>
    <definedName name="__FMT1300" localSheetId="4">#REF!</definedName>
    <definedName name="__FMT1300" localSheetId="2">#REF!</definedName>
    <definedName name="__FMT1300" localSheetId="3">#REF!</definedName>
    <definedName name="__FMT1300">#REF!</definedName>
    <definedName name="__FMT1400" localSheetId="5">#REF!</definedName>
    <definedName name="__FMT1400" localSheetId="4">#REF!</definedName>
    <definedName name="__FMT1400" localSheetId="2">#REF!</definedName>
    <definedName name="__FMT1400" localSheetId="3">#REF!</definedName>
    <definedName name="__FMT1400">#REF!</definedName>
    <definedName name="__FMT15" localSheetId="5">#REF!</definedName>
    <definedName name="__FMT15" localSheetId="4">#REF!</definedName>
    <definedName name="__FMT15" localSheetId="2">#REF!</definedName>
    <definedName name="__FMT15" localSheetId="3">#REF!</definedName>
    <definedName name="__FMT15">#REF!</definedName>
    <definedName name="__FMT1500" localSheetId="5">#REF!</definedName>
    <definedName name="__FMT1500" localSheetId="4">#REF!</definedName>
    <definedName name="__FMT1500" localSheetId="2">#REF!</definedName>
    <definedName name="__FMT1500" localSheetId="3">#REF!</definedName>
    <definedName name="__FMT1500">#REF!</definedName>
    <definedName name="__FMT1600" localSheetId="5">#REF!</definedName>
    <definedName name="__FMT1600" localSheetId="4">#REF!</definedName>
    <definedName name="__FMT1600" localSheetId="2">#REF!</definedName>
    <definedName name="__FMT1600" localSheetId="3">#REF!</definedName>
    <definedName name="__FMT1600">#REF!</definedName>
    <definedName name="__FMT1700" localSheetId="5">#REF!</definedName>
    <definedName name="__FMT1700" localSheetId="4">#REF!</definedName>
    <definedName name="__FMT1700" localSheetId="2">#REF!</definedName>
    <definedName name="__FMT1700" localSheetId="3">#REF!</definedName>
    <definedName name="__FMT1700">#REF!</definedName>
    <definedName name="__FMT1800" localSheetId="5">#REF!</definedName>
    <definedName name="__FMT1800" localSheetId="4">#REF!</definedName>
    <definedName name="__FMT1800" localSheetId="2">#REF!</definedName>
    <definedName name="__FMT1800" localSheetId="3">#REF!</definedName>
    <definedName name="__FMT1800">#REF!</definedName>
    <definedName name="__FMT1900" localSheetId="5">#REF!</definedName>
    <definedName name="__FMT1900" localSheetId="4">#REF!</definedName>
    <definedName name="__FMT1900" localSheetId="2">#REF!</definedName>
    <definedName name="__FMT1900" localSheetId="3">#REF!</definedName>
    <definedName name="__FMT1900">#REF!</definedName>
    <definedName name="__FMT20" localSheetId="5">#REF!</definedName>
    <definedName name="__FMT20" localSheetId="4">#REF!</definedName>
    <definedName name="__FMT20" localSheetId="2">#REF!</definedName>
    <definedName name="__FMT20" localSheetId="3">#REF!</definedName>
    <definedName name="__FMT20">#REF!</definedName>
    <definedName name="__FMT2000" localSheetId="5">#REF!</definedName>
    <definedName name="__FMT2000" localSheetId="4">#REF!</definedName>
    <definedName name="__FMT2000" localSheetId="2">#REF!</definedName>
    <definedName name="__FMT2000" localSheetId="3">#REF!</definedName>
    <definedName name="__FMT2000">#REF!</definedName>
    <definedName name="__FMT30" localSheetId="5">#REF!</definedName>
    <definedName name="__FMT30" localSheetId="4">#REF!</definedName>
    <definedName name="__FMT30" localSheetId="2">#REF!</definedName>
    <definedName name="__FMT30" localSheetId="3">#REF!</definedName>
    <definedName name="__FMT30">#REF!</definedName>
    <definedName name="__FMT410" localSheetId="5">#REF!</definedName>
    <definedName name="__FMT410" localSheetId="4">#REF!</definedName>
    <definedName name="__FMT410" localSheetId="2">#REF!</definedName>
    <definedName name="__FMT410" localSheetId="3">#REF!</definedName>
    <definedName name="__FMT410">#REF!</definedName>
    <definedName name="__FMT411" localSheetId="5">#REF!</definedName>
    <definedName name="__FMT411" localSheetId="4">#REF!</definedName>
    <definedName name="__FMT411" localSheetId="2">#REF!</definedName>
    <definedName name="__FMT411" localSheetId="3">#REF!</definedName>
    <definedName name="__FMT411">#REF!</definedName>
    <definedName name="__FMT600" localSheetId="5">#REF!</definedName>
    <definedName name="__FMT600" localSheetId="4">#REF!</definedName>
    <definedName name="__FMT600" localSheetId="2">#REF!</definedName>
    <definedName name="__FMT600" localSheetId="3">#REF!</definedName>
    <definedName name="__FMT600">#REF!</definedName>
    <definedName name="__FMT9100" localSheetId="5">#REF!</definedName>
    <definedName name="__FMT9100" localSheetId="4">#REF!</definedName>
    <definedName name="__FMT9100" localSheetId="2">#REF!</definedName>
    <definedName name="__FMT9100" localSheetId="3">#REF!</definedName>
    <definedName name="__FMT9100">#REF!</definedName>
    <definedName name="__FMT9999" localSheetId="5">#REF!</definedName>
    <definedName name="__FMT9999" localSheetId="4">#REF!</definedName>
    <definedName name="__FMT9999" localSheetId="2">#REF!</definedName>
    <definedName name="__FMT9999" localSheetId="3">#REF!</definedName>
    <definedName name="__FMT9999">#REF!</definedName>
    <definedName name="_Fill" localSheetId="5" hidden="1">'CU Anschutz-Revised'!#REF!</definedName>
    <definedName name="_Fill" localSheetId="4" hidden="1">'CU Denver'!#REF!</definedName>
    <definedName name="_Fill" localSheetId="2" hidden="1">'CU-Boulder'!#REF!</definedName>
    <definedName name="_Fill" localSheetId="1" hidden="1">'System Admin'!#REF!</definedName>
    <definedName name="_Fill" localSheetId="3" hidden="1">UCCS!#REF!</definedName>
    <definedName name="_Fill" hidden="1">#REF!</definedName>
    <definedName name="_FMT10" localSheetId="5">#REF!</definedName>
    <definedName name="_FMT10" localSheetId="4">#REF!</definedName>
    <definedName name="_FMT10" localSheetId="2">#REF!</definedName>
    <definedName name="_FMT10" localSheetId="1">#REF!</definedName>
    <definedName name="_FMT10" localSheetId="3">#REF!</definedName>
    <definedName name="_FMT10">#REF!</definedName>
    <definedName name="_FMT100" localSheetId="5">#REF!</definedName>
    <definedName name="_FMT100" localSheetId="4">#REF!</definedName>
    <definedName name="_FMT100" localSheetId="2">#REF!</definedName>
    <definedName name="_FMT100" localSheetId="1">#REF!</definedName>
    <definedName name="_FMT100" localSheetId="3">#REF!</definedName>
    <definedName name="_FMT100">#REF!</definedName>
    <definedName name="_FMT1100" localSheetId="5">#REF!</definedName>
    <definedName name="_FMT1100" localSheetId="4">#REF!</definedName>
    <definedName name="_FMT1100" localSheetId="2">#REF!</definedName>
    <definedName name="_FMT1100" localSheetId="3">#REF!</definedName>
    <definedName name="_FMT1100">#REF!</definedName>
    <definedName name="_FMT1200" localSheetId="5">#REF!</definedName>
    <definedName name="_FMT1200" localSheetId="4">#REF!</definedName>
    <definedName name="_FMT1200" localSheetId="2">#REF!</definedName>
    <definedName name="_FMT1200" localSheetId="3">#REF!</definedName>
    <definedName name="_FMT1200">#REF!</definedName>
    <definedName name="_FMT1300" localSheetId="5">#REF!</definedName>
    <definedName name="_FMT1300" localSheetId="4">#REF!</definedName>
    <definedName name="_FMT1300" localSheetId="2">#REF!</definedName>
    <definedName name="_FMT1300" localSheetId="3">#REF!</definedName>
    <definedName name="_FMT1300">#REF!</definedName>
    <definedName name="_FMT1400" localSheetId="5">#REF!</definedName>
    <definedName name="_FMT1400" localSheetId="4">#REF!</definedName>
    <definedName name="_FMT1400" localSheetId="2">#REF!</definedName>
    <definedName name="_FMT1400" localSheetId="3">#REF!</definedName>
    <definedName name="_FMT1400">#REF!</definedName>
    <definedName name="_FMT15" localSheetId="5">#REF!</definedName>
    <definedName name="_FMT15" localSheetId="4">#REF!</definedName>
    <definedName name="_FMT15" localSheetId="2">#REF!</definedName>
    <definedName name="_FMT15" localSheetId="3">#REF!</definedName>
    <definedName name="_FMT15">#REF!</definedName>
    <definedName name="_FMT1500" localSheetId="5">#REF!</definedName>
    <definedName name="_FMT1500" localSheetId="4">#REF!</definedName>
    <definedName name="_FMT1500" localSheetId="2">#REF!</definedName>
    <definedName name="_FMT1500" localSheetId="3">#REF!</definedName>
    <definedName name="_FMT1500">#REF!</definedName>
    <definedName name="_FMT1600" localSheetId="5">#REF!</definedName>
    <definedName name="_FMT1600" localSheetId="4">#REF!</definedName>
    <definedName name="_FMT1600" localSheetId="2">#REF!</definedName>
    <definedName name="_FMT1600" localSheetId="3">#REF!</definedName>
    <definedName name="_FMT1600">#REF!</definedName>
    <definedName name="_FMT1700" localSheetId="5">#REF!</definedName>
    <definedName name="_FMT1700" localSheetId="4">#REF!</definedName>
    <definedName name="_FMT1700" localSheetId="2">#REF!</definedName>
    <definedName name="_FMT1700" localSheetId="3">#REF!</definedName>
    <definedName name="_FMT1700">#REF!</definedName>
    <definedName name="_FMT1800" localSheetId="5">#REF!</definedName>
    <definedName name="_FMT1800" localSheetId="4">#REF!</definedName>
    <definedName name="_FMT1800" localSheetId="2">#REF!</definedName>
    <definedName name="_FMT1800" localSheetId="3">#REF!</definedName>
    <definedName name="_FMT1800">#REF!</definedName>
    <definedName name="_FMT1900" localSheetId="5">#REF!</definedName>
    <definedName name="_FMT1900" localSheetId="4">#REF!</definedName>
    <definedName name="_FMT1900" localSheetId="2">#REF!</definedName>
    <definedName name="_FMT1900" localSheetId="3">#REF!</definedName>
    <definedName name="_FMT1900">#REF!</definedName>
    <definedName name="_FMT20" localSheetId="5">#REF!</definedName>
    <definedName name="_FMT20" localSheetId="4">#REF!</definedName>
    <definedName name="_FMT20" localSheetId="2">#REF!</definedName>
    <definedName name="_FMT20" localSheetId="3">#REF!</definedName>
    <definedName name="_FMT20">#REF!</definedName>
    <definedName name="_FMT2000" localSheetId="5">#REF!</definedName>
    <definedName name="_FMT2000" localSheetId="4">#REF!</definedName>
    <definedName name="_FMT2000" localSheetId="2">#REF!</definedName>
    <definedName name="_FMT2000" localSheetId="3">#REF!</definedName>
    <definedName name="_FMT2000">#REF!</definedName>
    <definedName name="_FMT30" localSheetId="5">#REF!</definedName>
    <definedName name="_FMT30" localSheetId="4">#REF!</definedName>
    <definedName name="_FMT30" localSheetId="2">#REF!</definedName>
    <definedName name="_FMT30" localSheetId="3">#REF!</definedName>
    <definedName name="_FMT30">#REF!</definedName>
    <definedName name="_FMT410" localSheetId="5">#REF!</definedName>
    <definedName name="_FMT410" localSheetId="4">#REF!</definedName>
    <definedName name="_FMT410" localSheetId="2">#REF!</definedName>
    <definedName name="_FMT410" localSheetId="3">#REF!</definedName>
    <definedName name="_FMT410">#REF!</definedName>
    <definedName name="_FMT411" localSheetId="5">#REF!</definedName>
    <definedName name="_FMT411" localSheetId="4">#REF!</definedName>
    <definedName name="_FMT411" localSheetId="2">#REF!</definedName>
    <definedName name="_FMT411" localSheetId="3">#REF!</definedName>
    <definedName name="_FMT411">#REF!</definedName>
    <definedName name="_FMT600" localSheetId="5">#REF!</definedName>
    <definedName name="_FMT600" localSheetId="4">#REF!</definedName>
    <definedName name="_FMT600" localSheetId="2">#REF!</definedName>
    <definedName name="_FMT600" localSheetId="3">#REF!</definedName>
    <definedName name="_FMT600">#REF!</definedName>
    <definedName name="_FMT9100" localSheetId="5">#REF!</definedName>
    <definedName name="_FMT9100" localSheetId="4">#REF!</definedName>
    <definedName name="_FMT9100" localSheetId="2">#REF!</definedName>
    <definedName name="_FMT9100" localSheetId="3">#REF!</definedName>
    <definedName name="_FMT9100">#REF!</definedName>
    <definedName name="_FMT9999" localSheetId="5">#REF!</definedName>
    <definedName name="_FMT9999" localSheetId="4">#REF!</definedName>
    <definedName name="_FMT9999" localSheetId="2">#REF!</definedName>
    <definedName name="_FMT9999" localSheetId="3">#REF!</definedName>
    <definedName name="_FMT9999">#REF!</definedName>
    <definedName name="_Regression_Int" localSheetId="5" hidden="1">1</definedName>
    <definedName name="_Regression_Int" localSheetId="4" hidden="1">1</definedName>
    <definedName name="_Regression_Int" localSheetId="2" hidden="1">1</definedName>
    <definedName name="_Regression_Int" localSheetId="1" hidden="1">1</definedName>
    <definedName name="_Regression_Int" localSheetId="3" hidden="1">1</definedName>
    <definedName name="FMT35NR" localSheetId="5">'CU Anschutz-Revised'!#REF!</definedName>
    <definedName name="FMT35NR" localSheetId="4">'CU Denver'!#REF!</definedName>
    <definedName name="FMT35NR" localSheetId="2">'CU-Boulder'!#REF!</definedName>
    <definedName name="FMT35NR" localSheetId="1">'System Admin'!#REF!</definedName>
    <definedName name="FMT35NR" localSheetId="3">UCCS!#REF!</definedName>
    <definedName name="FMT35NR">#REF!</definedName>
    <definedName name="FMT35R" localSheetId="5">'CU Anschutz-Revised'!#REF!</definedName>
    <definedName name="FMT35R" localSheetId="4">'CU Denver'!#REF!</definedName>
    <definedName name="FMT35R" localSheetId="2">'CU-Boulder'!#REF!</definedName>
    <definedName name="FMT35R" localSheetId="1">'System Admin'!#REF!</definedName>
    <definedName name="FMT35R" localSheetId="3">UCCS!#REF!</definedName>
    <definedName name="FMT35R">#REF!</definedName>
    <definedName name="new">#REF!</definedName>
    <definedName name="OLE_LINK1" localSheetId="5">'CU Anschutz-Revised'!#REF!</definedName>
    <definedName name="OLE_LINK1" localSheetId="4">'CU Denver'!#REF!</definedName>
    <definedName name="OLE_LINK1" localSheetId="2">'CU-Boulder'!#REF!</definedName>
    <definedName name="OLE_LINK1" localSheetId="1">'System Admin'!#REF!</definedName>
    <definedName name="OLE_LINK1" localSheetId="3">UCCS!#REF!</definedName>
    <definedName name="_xlnm.Print_Area" localSheetId="0">'All CU'!$A$1:$K$121</definedName>
    <definedName name="_xlnm.Print_Area" localSheetId="5">'CU Anschutz-Revised'!$A$1:$K$818</definedName>
    <definedName name="_xlnm.Print_Area" localSheetId="4">'CU Denver'!$A$1:$K$818</definedName>
    <definedName name="_xlnm.Print_Area" localSheetId="2">'CU-Boulder'!$A$1:$K$818</definedName>
    <definedName name="_xlnm.Print_Area" localSheetId="1">'System Admin'!$A$1:$K$818</definedName>
    <definedName name="_xlnm.Print_Area" localSheetId="3">UCCS!$A$1:$K$818</definedName>
    <definedName name="Print_Area_MI" localSheetId="5">'CU Anschutz-Revised'!#REF!</definedName>
    <definedName name="Print_Area_MI" localSheetId="4">'CU Denver'!#REF!</definedName>
    <definedName name="Print_Area_MI" localSheetId="2">'CU-Boulder'!#REF!</definedName>
    <definedName name="Print_Area_MI" localSheetId="1">'System Admin'!#REF!</definedName>
    <definedName name="Print_Area_MI" localSheetId="3">UCCS!#REF!</definedName>
  </definedNames>
  <calcPr calcId="145621"/>
</workbook>
</file>

<file path=xl/calcChain.xml><?xml version="1.0" encoding="utf-8"?>
<calcChain xmlns="http://schemas.openxmlformats.org/spreadsheetml/2006/main">
  <c r="H119" i="5" l="1"/>
  <c r="K119" i="5"/>
  <c r="K107" i="7" l="1"/>
  <c r="K106" i="7"/>
  <c r="H107" i="9" l="1"/>
  <c r="K64" i="3" l="1"/>
  <c r="K97" i="3"/>
  <c r="H97" i="3"/>
  <c r="H95" i="3"/>
  <c r="J76" i="3"/>
  <c r="G76" i="3"/>
  <c r="J74" i="3"/>
  <c r="G74" i="3"/>
  <c r="J71" i="3"/>
  <c r="G71" i="3"/>
  <c r="J70" i="3"/>
  <c r="G70" i="3"/>
  <c r="J69" i="3"/>
  <c r="G69" i="3"/>
  <c r="J68" i="3"/>
  <c r="G68" i="3"/>
  <c r="J67" i="3"/>
  <c r="G67" i="3"/>
  <c r="J66" i="3"/>
  <c r="G66" i="3"/>
  <c r="K65" i="3"/>
  <c r="J65" i="3"/>
  <c r="G65" i="3"/>
  <c r="J64" i="3"/>
  <c r="H64" i="3"/>
  <c r="G64" i="3"/>
  <c r="J63" i="3"/>
  <c r="H63" i="3"/>
  <c r="G63" i="3"/>
  <c r="J62" i="3"/>
  <c r="G62" i="3"/>
  <c r="K813" i="9"/>
  <c r="H813" i="9"/>
  <c r="K802" i="9"/>
  <c r="K816" i="9" s="1"/>
  <c r="K99" i="9" s="1"/>
  <c r="H802" i="9"/>
  <c r="H816" i="9" s="1"/>
  <c r="H99" i="9" s="1"/>
  <c r="K787" i="9"/>
  <c r="C787" i="9"/>
  <c r="A787" i="9"/>
  <c r="A785" i="9"/>
  <c r="K767" i="9"/>
  <c r="J767" i="9"/>
  <c r="H767" i="9"/>
  <c r="G767" i="9"/>
  <c r="K763" i="9"/>
  <c r="K769" i="9" s="1"/>
  <c r="K780" i="9" s="1"/>
  <c r="K98" i="9" s="1"/>
  <c r="J763" i="9"/>
  <c r="J769" i="9" s="1"/>
  <c r="J780" i="9" s="1"/>
  <c r="J98" i="9" s="1"/>
  <c r="H763" i="9"/>
  <c r="H769" i="9" s="1"/>
  <c r="H780" i="9" s="1"/>
  <c r="H98" i="9" s="1"/>
  <c r="G763" i="9"/>
  <c r="G769" i="9" s="1"/>
  <c r="G780" i="9" s="1"/>
  <c r="G98" i="9" s="1"/>
  <c r="K750" i="9"/>
  <c r="C750" i="9"/>
  <c r="A750" i="9"/>
  <c r="A748" i="9"/>
  <c r="K742" i="9"/>
  <c r="K97" i="9" s="1"/>
  <c r="H742" i="9"/>
  <c r="A719" i="9"/>
  <c r="A720" i="9" s="1"/>
  <c r="A721" i="9" s="1"/>
  <c r="A722" i="9" s="1"/>
  <c r="A723" i="9" s="1"/>
  <c r="A724" i="9" s="1"/>
  <c r="A725" i="9" s="1"/>
  <c r="A726" i="9" s="1"/>
  <c r="A727" i="9" s="1"/>
  <c r="A728" i="9" s="1"/>
  <c r="A729" i="9" s="1"/>
  <c r="A730" i="9" s="1"/>
  <c r="A731" i="9" s="1"/>
  <c r="A732" i="9" s="1"/>
  <c r="A733" i="9" s="1"/>
  <c r="A734" i="9" s="1"/>
  <c r="A735" i="9" s="1"/>
  <c r="E718" i="9"/>
  <c r="E719" i="9" s="1"/>
  <c r="E720" i="9" s="1"/>
  <c r="E721" i="9" s="1"/>
  <c r="E722" i="9" s="1"/>
  <c r="E723" i="9" s="1"/>
  <c r="E724" i="9" s="1"/>
  <c r="E725" i="9" s="1"/>
  <c r="E726" i="9" s="1"/>
  <c r="E727" i="9" s="1"/>
  <c r="E728" i="9" s="1"/>
  <c r="E729" i="9" s="1"/>
  <c r="E730" i="9" s="1"/>
  <c r="E731" i="9" s="1"/>
  <c r="E732" i="9" s="1"/>
  <c r="E733" i="9" s="1"/>
  <c r="E734" i="9" s="1"/>
  <c r="E735" i="9" s="1"/>
  <c r="A718" i="9"/>
  <c r="K712" i="9"/>
  <c r="C712" i="9"/>
  <c r="A712" i="9"/>
  <c r="A710" i="9"/>
  <c r="K692" i="9"/>
  <c r="J692" i="9"/>
  <c r="H692" i="9"/>
  <c r="G692" i="9"/>
  <c r="K687" i="9"/>
  <c r="K694" i="9" s="1"/>
  <c r="K705" i="9" s="1"/>
  <c r="K96" i="9" s="1"/>
  <c r="J687" i="9"/>
  <c r="J694" i="9" s="1"/>
  <c r="J705" i="9" s="1"/>
  <c r="J96" i="9" s="1"/>
  <c r="H687" i="9"/>
  <c r="H694" i="9" s="1"/>
  <c r="H705" i="9" s="1"/>
  <c r="H96" i="9" s="1"/>
  <c r="G687" i="9"/>
  <c r="G694" i="9" s="1"/>
  <c r="G705" i="9" s="1"/>
  <c r="G96" i="9" s="1"/>
  <c r="K675" i="9"/>
  <c r="C675" i="9"/>
  <c r="A675" i="9"/>
  <c r="A673" i="9"/>
  <c r="K655" i="9"/>
  <c r="J655" i="9"/>
  <c r="H655" i="9"/>
  <c r="G655" i="9"/>
  <c r="K650" i="9"/>
  <c r="K657" i="9" s="1"/>
  <c r="K668" i="9" s="1"/>
  <c r="K95" i="9" s="1"/>
  <c r="J650" i="9"/>
  <c r="J657" i="9" s="1"/>
  <c r="J668" i="9" s="1"/>
  <c r="J95" i="9" s="1"/>
  <c r="H650" i="9"/>
  <c r="H657" i="9" s="1"/>
  <c r="H668" i="9" s="1"/>
  <c r="H95" i="9" s="1"/>
  <c r="G650" i="9"/>
  <c r="G657" i="9" s="1"/>
  <c r="G668" i="9" s="1"/>
  <c r="G95" i="9" s="1"/>
  <c r="K638" i="9"/>
  <c r="C638" i="9"/>
  <c r="A638" i="9"/>
  <c r="A636" i="9"/>
  <c r="K618" i="9"/>
  <c r="J618" i="9"/>
  <c r="H618" i="9"/>
  <c r="G618" i="9"/>
  <c r="K613" i="9"/>
  <c r="K620" i="9" s="1"/>
  <c r="K631" i="9" s="1"/>
  <c r="K94" i="9" s="1"/>
  <c r="J613" i="9"/>
  <c r="J620" i="9" s="1"/>
  <c r="J631" i="9" s="1"/>
  <c r="J94" i="9" s="1"/>
  <c r="H613" i="9"/>
  <c r="H620" i="9" s="1"/>
  <c r="H631" i="9" s="1"/>
  <c r="H94" i="9" s="1"/>
  <c r="G613" i="9"/>
  <c r="G620" i="9" s="1"/>
  <c r="G631" i="9" s="1"/>
  <c r="G94" i="9" s="1"/>
  <c r="K601" i="9"/>
  <c r="C601" i="9"/>
  <c r="A601" i="9"/>
  <c r="A599" i="9"/>
  <c r="K581" i="9"/>
  <c r="J581" i="9"/>
  <c r="H581" i="9"/>
  <c r="G581" i="9"/>
  <c r="K576" i="9"/>
  <c r="K583" i="9" s="1"/>
  <c r="K594" i="9" s="1"/>
  <c r="K93" i="9" s="1"/>
  <c r="J576" i="9"/>
  <c r="J583" i="9" s="1"/>
  <c r="J594" i="9" s="1"/>
  <c r="J93" i="9" s="1"/>
  <c r="H576" i="9"/>
  <c r="H583" i="9" s="1"/>
  <c r="H594" i="9" s="1"/>
  <c r="H93" i="9" s="1"/>
  <c r="G576" i="9"/>
  <c r="G583" i="9" s="1"/>
  <c r="G594" i="9" s="1"/>
  <c r="G93" i="9" s="1"/>
  <c r="K564" i="9"/>
  <c r="C564" i="9"/>
  <c r="A564" i="9"/>
  <c r="A562" i="9"/>
  <c r="K544" i="9"/>
  <c r="J544" i="9"/>
  <c r="H544" i="9"/>
  <c r="G544" i="9"/>
  <c r="K539" i="9"/>
  <c r="K546" i="9" s="1"/>
  <c r="K557" i="9" s="1"/>
  <c r="K92" i="9" s="1"/>
  <c r="J539" i="9"/>
  <c r="J546" i="9" s="1"/>
  <c r="J557" i="9" s="1"/>
  <c r="J92" i="9" s="1"/>
  <c r="H539" i="9"/>
  <c r="H546" i="9" s="1"/>
  <c r="H557" i="9" s="1"/>
  <c r="H92" i="9" s="1"/>
  <c r="G539" i="9"/>
  <c r="G546" i="9" s="1"/>
  <c r="G557" i="9" s="1"/>
  <c r="G92" i="9" s="1"/>
  <c r="K527" i="9"/>
  <c r="C527" i="9"/>
  <c r="A527" i="9"/>
  <c r="A525" i="9"/>
  <c r="K507" i="9"/>
  <c r="J507" i="9"/>
  <c r="H507" i="9"/>
  <c r="G507" i="9"/>
  <c r="K499" i="9"/>
  <c r="K502" i="9" s="1"/>
  <c r="K509" i="9" s="1"/>
  <c r="K520" i="9" s="1"/>
  <c r="K91" i="9" s="1"/>
  <c r="J499" i="9"/>
  <c r="J502" i="9" s="1"/>
  <c r="J509" i="9" s="1"/>
  <c r="J520" i="9" s="1"/>
  <c r="J91" i="9" s="1"/>
  <c r="H499" i="9"/>
  <c r="H502" i="9" s="1"/>
  <c r="H509" i="9" s="1"/>
  <c r="H520" i="9" s="1"/>
  <c r="H91" i="9" s="1"/>
  <c r="G499" i="9"/>
  <c r="G502" i="9" s="1"/>
  <c r="G509" i="9" s="1"/>
  <c r="G520" i="9" s="1"/>
  <c r="G91" i="9" s="1"/>
  <c r="K490" i="9"/>
  <c r="C490" i="9"/>
  <c r="A490" i="9"/>
  <c r="A488" i="9"/>
  <c r="K478" i="9"/>
  <c r="H478" i="9"/>
  <c r="K472" i="9"/>
  <c r="H472" i="9"/>
  <c r="K468" i="9"/>
  <c r="J468" i="9"/>
  <c r="H468" i="9"/>
  <c r="G468" i="9"/>
  <c r="K460" i="9"/>
  <c r="K463" i="9" s="1"/>
  <c r="K470" i="9" s="1"/>
  <c r="K481" i="9" s="1"/>
  <c r="K90" i="9" s="1"/>
  <c r="J460" i="9"/>
  <c r="J463" i="9" s="1"/>
  <c r="J470" i="9" s="1"/>
  <c r="J481" i="9" s="1"/>
  <c r="J90" i="9" s="1"/>
  <c r="J101" i="9" s="1"/>
  <c r="H460" i="9"/>
  <c r="H206" i="9" s="1"/>
  <c r="G460" i="9"/>
  <c r="G463" i="9" s="1"/>
  <c r="G470" i="9" s="1"/>
  <c r="G481" i="9" s="1"/>
  <c r="G90" i="9" s="1"/>
  <c r="G101" i="9" s="1"/>
  <c r="H210" i="9" s="1"/>
  <c r="K451" i="9"/>
  <c r="C451" i="9"/>
  <c r="A451" i="9"/>
  <c r="A449" i="9"/>
  <c r="K443" i="9"/>
  <c r="H443" i="9"/>
  <c r="E420" i="9"/>
  <c r="E421" i="9" s="1"/>
  <c r="E422" i="9" s="1"/>
  <c r="E423" i="9" s="1"/>
  <c r="E424" i="9" s="1"/>
  <c r="E425" i="9" s="1"/>
  <c r="E426" i="9" s="1"/>
  <c r="E427" i="9" s="1"/>
  <c r="E428" i="9" s="1"/>
  <c r="E429" i="9" s="1"/>
  <c r="E430" i="9" s="1"/>
  <c r="E431" i="9" s="1"/>
  <c r="E432" i="9" s="1"/>
  <c r="E433" i="9" s="1"/>
  <c r="E434" i="9" s="1"/>
  <c r="E435" i="9" s="1"/>
  <c r="E436" i="9" s="1"/>
  <c r="E437" i="9" s="1"/>
  <c r="E438" i="9" s="1"/>
  <c r="E439" i="9" s="1"/>
  <c r="E440" i="9" s="1"/>
  <c r="E441" i="9" s="1"/>
  <c r="E443" i="9" s="1"/>
  <c r="E419" i="9"/>
  <c r="A419" i="9"/>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3" i="9" s="1"/>
  <c r="K413" i="9"/>
  <c r="C413" i="9"/>
  <c r="A413" i="9"/>
  <c r="A411" i="9"/>
  <c r="K399" i="9"/>
  <c r="K392" i="9"/>
  <c r="H392" i="9"/>
  <c r="H399" i="9" s="1"/>
  <c r="H117" i="9" s="1"/>
  <c r="K360" i="9"/>
  <c r="C360" i="9"/>
  <c r="A360" i="9"/>
  <c r="A358" i="9"/>
  <c r="K352" i="9"/>
  <c r="H352" i="9"/>
  <c r="H113" i="9" s="1"/>
  <c r="K327" i="9"/>
  <c r="C327" i="9"/>
  <c r="A327" i="9"/>
  <c r="A325" i="9"/>
  <c r="G315" i="9"/>
  <c r="G314" i="9"/>
  <c r="G317" i="9" s="1"/>
  <c r="G313" i="9"/>
  <c r="G312" i="9"/>
  <c r="H310" i="9"/>
  <c r="H313" i="9" s="1"/>
  <c r="H111" i="9" s="1"/>
  <c r="H309" i="9"/>
  <c r="H308" i="9"/>
  <c r="H108" i="9" s="1"/>
  <c r="H109" i="9" s="1"/>
  <c r="H307" i="9"/>
  <c r="H314" i="9" s="1"/>
  <c r="H305" i="9"/>
  <c r="G305" i="9"/>
  <c r="H299" i="9"/>
  <c r="G299" i="9"/>
  <c r="H293" i="9"/>
  <c r="G293" i="9"/>
  <c r="A293" i="9"/>
  <c r="A294" i="9" s="1"/>
  <c r="A295" i="9" s="1"/>
  <c r="E292" i="9"/>
  <c r="E293" i="9" s="1"/>
  <c r="E294" i="9" s="1"/>
  <c r="E295" i="9" s="1"/>
  <c r="A292" i="9"/>
  <c r="H287" i="9"/>
  <c r="G287" i="9"/>
  <c r="E287" i="9"/>
  <c r="E288" i="9" s="1"/>
  <c r="E289" i="9" s="1"/>
  <c r="E286" i="9"/>
  <c r="A286" i="9"/>
  <c r="A287" i="9" s="1"/>
  <c r="A288" i="9" s="1"/>
  <c r="A289" i="9" s="1"/>
  <c r="E284" i="9"/>
  <c r="E283" i="9"/>
  <c r="A283" i="9"/>
  <c r="A284" i="9" s="1"/>
  <c r="K277" i="9"/>
  <c r="C277" i="9"/>
  <c r="A277" i="9"/>
  <c r="A275" i="9"/>
  <c r="E249" i="9"/>
  <c r="D249" i="9"/>
  <c r="D251" i="9" s="1"/>
  <c r="E242" i="9"/>
  <c r="I228" i="9"/>
  <c r="C228" i="9"/>
  <c r="A228" i="9"/>
  <c r="A226" i="9"/>
  <c r="H207" i="9"/>
  <c r="H203" i="9"/>
  <c r="H208" i="9" s="1"/>
  <c r="H202" i="9"/>
  <c r="H201" i="9"/>
  <c r="E251" i="9" s="1"/>
  <c r="K176" i="9"/>
  <c r="C176" i="9"/>
  <c r="A176" i="9"/>
  <c r="A174" i="9"/>
  <c r="K145" i="9"/>
  <c r="H145" i="9"/>
  <c r="K129" i="9"/>
  <c r="C129" i="9"/>
  <c r="A129" i="9"/>
  <c r="A127" i="9"/>
  <c r="K117" i="9"/>
  <c r="K114" i="9"/>
  <c r="H114" i="9"/>
  <c r="K113" i="9"/>
  <c r="H110" i="9"/>
  <c r="K109" i="9"/>
  <c r="K112" i="9" s="1"/>
  <c r="K106" i="9"/>
  <c r="K105" i="9"/>
  <c r="H105" i="9"/>
  <c r="J99" i="9"/>
  <c r="G99" i="9"/>
  <c r="J97" i="9"/>
  <c r="H97" i="9"/>
  <c r="G97" i="9"/>
  <c r="K85" i="9"/>
  <c r="C85" i="9"/>
  <c r="A85" i="9"/>
  <c r="K42" i="9"/>
  <c r="C42" i="9"/>
  <c r="K119" i="9" l="1"/>
  <c r="K101" i="9"/>
  <c r="K122" i="9" s="1"/>
  <c r="F251" i="9"/>
  <c r="H112" i="9"/>
  <c r="H315" i="9"/>
  <c r="H317" i="9" s="1"/>
  <c r="H463" i="9"/>
  <c r="H470" i="9" s="1"/>
  <c r="H481" i="9" s="1"/>
  <c r="H90" i="9" s="1"/>
  <c r="H101" i="9" s="1"/>
  <c r="H197" i="9" s="1"/>
  <c r="H312" i="9"/>
  <c r="H119" i="9" l="1"/>
  <c r="H122" i="9" s="1"/>
  <c r="H481" i="5"/>
  <c r="A85" i="8"/>
  <c r="C85" i="8"/>
  <c r="K85" i="8"/>
  <c r="G97" i="8"/>
  <c r="J97" i="8"/>
  <c r="G99" i="8"/>
  <c r="J99" i="8"/>
  <c r="K109" i="8"/>
  <c r="K112" i="8" s="1"/>
  <c r="H114" i="8"/>
  <c r="K114" i="8"/>
  <c r="H103" i="3"/>
  <c r="K87" i="3"/>
  <c r="C87" i="3"/>
  <c r="A87" i="3"/>
  <c r="K42" i="3"/>
  <c r="C42" i="3"/>
  <c r="C42" i="8" l="1"/>
  <c r="K42" i="8"/>
  <c r="A127" i="8"/>
  <c r="A129" i="8"/>
  <c r="C129" i="8"/>
  <c r="K129" i="8"/>
  <c r="H145" i="8"/>
  <c r="H106" i="8" s="1"/>
  <c r="K145" i="8"/>
  <c r="K106" i="8" s="1"/>
  <c r="A174" i="8"/>
  <c r="A176" i="8"/>
  <c r="C176" i="8"/>
  <c r="K176" i="8"/>
  <c r="H184" i="8"/>
  <c r="H192" i="8" s="1"/>
  <c r="H194" i="8" s="1"/>
  <c r="H186" i="8"/>
  <c r="H190" i="8"/>
  <c r="H193" i="8"/>
  <c r="H202" i="8"/>
  <c r="H207" i="8" s="1"/>
  <c r="H203" i="8"/>
  <c r="H208" i="8" s="1"/>
  <c r="A226" i="8"/>
  <c r="A228" i="8"/>
  <c r="C228" i="8"/>
  <c r="I228" i="8"/>
  <c r="F238" i="8"/>
  <c r="F240" i="8"/>
  <c r="D242" i="8"/>
  <c r="E242" i="8"/>
  <c r="F245" i="8"/>
  <c r="F247" i="8"/>
  <c r="D249" i="8"/>
  <c r="D251" i="8" s="1"/>
  <c r="E249" i="8"/>
  <c r="A275" i="8"/>
  <c r="A277" i="8"/>
  <c r="C277" i="8"/>
  <c r="K277" i="8"/>
  <c r="A283" i="8"/>
  <c r="A284" i="8" s="1"/>
  <c r="E283" i="8"/>
  <c r="E284" i="8" s="1"/>
  <c r="A286" i="8"/>
  <c r="A287" i="8" s="1"/>
  <c r="A288" i="8" s="1"/>
  <c r="A289" i="8" s="1"/>
  <c r="E286" i="8"/>
  <c r="E287" i="8" s="1"/>
  <c r="E288" i="8" s="1"/>
  <c r="E289" i="8" s="1"/>
  <c r="G287" i="8"/>
  <c r="H287" i="8"/>
  <c r="A292" i="8"/>
  <c r="A293" i="8" s="1"/>
  <c r="A294" i="8" s="1"/>
  <c r="A295" i="8" s="1"/>
  <c r="E292" i="8"/>
  <c r="E293" i="8" s="1"/>
  <c r="E294" i="8" s="1"/>
  <c r="E295" i="8" s="1"/>
  <c r="G293" i="8"/>
  <c r="H293" i="8"/>
  <c r="G299" i="8"/>
  <c r="H299" i="8"/>
  <c r="G305" i="8"/>
  <c r="H305" i="8"/>
  <c r="G307" i="8"/>
  <c r="H307" i="8"/>
  <c r="H110" i="8" s="1"/>
  <c r="G308" i="8"/>
  <c r="H308" i="8"/>
  <c r="H108" i="8" s="1"/>
  <c r="H109" i="8" s="1"/>
  <c r="G309" i="8"/>
  <c r="H309" i="8"/>
  <c r="G310" i="8"/>
  <c r="H310" i="8"/>
  <c r="G314" i="8"/>
  <c r="H314" i="8"/>
  <c r="A325" i="8"/>
  <c r="A327" i="8"/>
  <c r="C327" i="8"/>
  <c r="K327" i="8"/>
  <c r="H352" i="8"/>
  <c r="H113" i="8" s="1"/>
  <c r="K352" i="8"/>
  <c r="K113" i="8" s="1"/>
  <c r="A358" i="8"/>
  <c r="A360" i="8"/>
  <c r="C360" i="8"/>
  <c r="K360" i="8"/>
  <c r="H392" i="8"/>
  <c r="H399" i="8" s="1"/>
  <c r="H117" i="8" s="1"/>
  <c r="K392" i="8"/>
  <c r="K399" i="8" s="1"/>
  <c r="K117" i="8" s="1"/>
  <c r="A411" i="8"/>
  <c r="A413" i="8"/>
  <c r="C413" i="8"/>
  <c r="K413" i="8"/>
  <c r="A419" i="8"/>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3" i="8" s="1"/>
  <c r="E419" i="8"/>
  <c r="E420" i="8" s="1"/>
  <c r="E421" i="8" s="1"/>
  <c r="E422" i="8" s="1"/>
  <c r="E423" i="8" s="1"/>
  <c r="E424" i="8" s="1"/>
  <c r="E425" i="8" s="1"/>
  <c r="E426" i="8" s="1"/>
  <c r="E427" i="8" s="1"/>
  <c r="E428" i="8" s="1"/>
  <c r="E429" i="8" s="1"/>
  <c r="E430" i="8" s="1"/>
  <c r="E431" i="8" s="1"/>
  <c r="E432" i="8" s="1"/>
  <c r="E433" i="8" s="1"/>
  <c r="E434" i="8" s="1"/>
  <c r="E435" i="8" s="1"/>
  <c r="E436" i="8" s="1"/>
  <c r="E437" i="8" s="1"/>
  <c r="E438" i="8" s="1"/>
  <c r="E439" i="8" s="1"/>
  <c r="E440" i="8" s="1"/>
  <c r="E441" i="8" s="1"/>
  <c r="E443" i="8" s="1"/>
  <c r="H443" i="8"/>
  <c r="H105" i="8" s="1"/>
  <c r="K443" i="8"/>
  <c r="K105" i="8" s="1"/>
  <c r="A449" i="8"/>
  <c r="A451" i="8"/>
  <c r="C451" i="8"/>
  <c r="K451" i="8"/>
  <c r="G460" i="8"/>
  <c r="H460" i="8"/>
  <c r="J460" i="8"/>
  <c r="K460" i="8"/>
  <c r="G463" i="8"/>
  <c r="H463" i="8"/>
  <c r="J463" i="8"/>
  <c r="K463" i="8"/>
  <c r="G468" i="8"/>
  <c r="H468" i="8"/>
  <c r="J468" i="8"/>
  <c r="K468" i="8"/>
  <c r="G470" i="8"/>
  <c r="G481" i="8" s="1"/>
  <c r="G90" i="8" s="1"/>
  <c r="G101" i="8" s="1"/>
  <c r="H470" i="8"/>
  <c r="H481" i="8" s="1"/>
  <c r="H90" i="8" s="1"/>
  <c r="J470" i="8"/>
  <c r="J481" i="8" s="1"/>
  <c r="J90" i="8" s="1"/>
  <c r="A488" i="8"/>
  <c r="A490" i="8"/>
  <c r="C490" i="8"/>
  <c r="K490" i="8"/>
  <c r="G499" i="8"/>
  <c r="G502" i="8" s="1"/>
  <c r="G509" i="8" s="1"/>
  <c r="G520" i="8" s="1"/>
  <c r="G91" i="8" s="1"/>
  <c r="H499" i="8"/>
  <c r="J499" i="8"/>
  <c r="K499" i="8"/>
  <c r="K502" i="8" s="1"/>
  <c r="K509" i="8" s="1"/>
  <c r="K520" i="8" s="1"/>
  <c r="K91" i="8" s="1"/>
  <c r="H502" i="8"/>
  <c r="J502" i="8"/>
  <c r="J509" i="8" s="1"/>
  <c r="J520" i="8" s="1"/>
  <c r="J91" i="8" s="1"/>
  <c r="G507" i="8"/>
  <c r="H507" i="8"/>
  <c r="J507" i="8"/>
  <c r="K507" i="8"/>
  <c r="H509" i="8"/>
  <c r="H520" i="8" s="1"/>
  <c r="H91" i="8" s="1"/>
  <c r="A525" i="8"/>
  <c r="A527" i="8"/>
  <c r="C527" i="8"/>
  <c r="K527" i="8"/>
  <c r="G539" i="8"/>
  <c r="H539" i="8"/>
  <c r="J539" i="8"/>
  <c r="K539" i="8"/>
  <c r="G544" i="8"/>
  <c r="H544" i="8"/>
  <c r="J544" i="8"/>
  <c r="K544" i="8"/>
  <c r="K546" i="8" s="1"/>
  <c r="K557" i="8" s="1"/>
  <c r="K92" i="8" s="1"/>
  <c r="G546" i="8"/>
  <c r="H546" i="8"/>
  <c r="H557" i="8" s="1"/>
  <c r="H92" i="8" s="1"/>
  <c r="J546" i="8"/>
  <c r="J557" i="8" s="1"/>
  <c r="J92" i="8" s="1"/>
  <c r="G557" i="8"/>
  <c r="G92" i="8" s="1"/>
  <c r="A562" i="8"/>
  <c r="A564" i="8"/>
  <c r="C564" i="8"/>
  <c r="K564" i="8"/>
  <c r="G576" i="8"/>
  <c r="H576" i="8"/>
  <c r="J576" i="8"/>
  <c r="K576" i="8"/>
  <c r="G581" i="8"/>
  <c r="G583" i="8" s="1"/>
  <c r="G594" i="8" s="1"/>
  <c r="G93" i="8" s="1"/>
  <c r="H581" i="8"/>
  <c r="H583" i="8" s="1"/>
  <c r="H594" i="8" s="1"/>
  <c r="H93" i="8" s="1"/>
  <c r="J581" i="8"/>
  <c r="K581" i="8"/>
  <c r="K583" i="8" s="1"/>
  <c r="K594" i="8" s="1"/>
  <c r="K93" i="8" s="1"/>
  <c r="J583" i="8"/>
  <c r="J594" i="8"/>
  <c r="J93" i="8" s="1"/>
  <c r="A599" i="8"/>
  <c r="A601" i="8"/>
  <c r="C601" i="8"/>
  <c r="K601" i="8"/>
  <c r="G613" i="8"/>
  <c r="H613" i="8"/>
  <c r="J613" i="8"/>
  <c r="K613" i="8"/>
  <c r="G618" i="8"/>
  <c r="H618" i="8"/>
  <c r="J618" i="8"/>
  <c r="J620" i="8" s="1"/>
  <c r="J631" i="8" s="1"/>
  <c r="J94" i="8" s="1"/>
  <c r="K618" i="8"/>
  <c r="G620" i="8"/>
  <c r="H620" i="8"/>
  <c r="K620" i="8"/>
  <c r="K631" i="8" s="1"/>
  <c r="K94" i="8" s="1"/>
  <c r="G631" i="8"/>
  <c r="G94" i="8" s="1"/>
  <c r="H631" i="8"/>
  <c r="H94" i="8" s="1"/>
  <c r="A636" i="8"/>
  <c r="A638" i="8"/>
  <c r="C638" i="8"/>
  <c r="K638" i="8"/>
  <c r="G650" i="8"/>
  <c r="H650" i="8"/>
  <c r="J650" i="8"/>
  <c r="K650" i="8"/>
  <c r="G655" i="8"/>
  <c r="G657" i="8" s="1"/>
  <c r="G668" i="8" s="1"/>
  <c r="G95" i="8" s="1"/>
  <c r="H655" i="8"/>
  <c r="J655" i="8"/>
  <c r="K655" i="8"/>
  <c r="K657" i="8" s="1"/>
  <c r="K668" i="8" s="1"/>
  <c r="K95" i="8" s="1"/>
  <c r="H657" i="8"/>
  <c r="H668" i="8" s="1"/>
  <c r="H95" i="8" s="1"/>
  <c r="J657" i="8"/>
  <c r="J668" i="8" s="1"/>
  <c r="J95" i="8" s="1"/>
  <c r="A673" i="8"/>
  <c r="A675" i="8"/>
  <c r="C675" i="8"/>
  <c r="K675" i="8"/>
  <c r="G687" i="8"/>
  <c r="H687" i="8"/>
  <c r="J687" i="8"/>
  <c r="K687" i="8"/>
  <c r="G692" i="8"/>
  <c r="H692" i="8"/>
  <c r="J692" i="8"/>
  <c r="K692" i="8"/>
  <c r="K694" i="8" s="1"/>
  <c r="K705" i="8" s="1"/>
  <c r="K96" i="8" s="1"/>
  <c r="G694" i="8"/>
  <c r="G705" i="8" s="1"/>
  <c r="G96" i="8" s="1"/>
  <c r="H694" i="8"/>
  <c r="H705" i="8" s="1"/>
  <c r="H96" i="8" s="1"/>
  <c r="J694" i="8"/>
  <c r="J705" i="8" s="1"/>
  <c r="J96" i="8" s="1"/>
  <c r="A710" i="8"/>
  <c r="A712" i="8"/>
  <c r="C712" i="8"/>
  <c r="K712" i="8"/>
  <c r="A718" i="8"/>
  <c r="E718" i="8"/>
  <c r="E719" i="8" s="1"/>
  <c r="E720" i="8" s="1"/>
  <c r="E721" i="8" s="1"/>
  <c r="E722" i="8" s="1"/>
  <c r="E723" i="8" s="1"/>
  <c r="E724" i="8" s="1"/>
  <c r="E725" i="8" s="1"/>
  <c r="E726" i="8" s="1"/>
  <c r="E727" i="8" s="1"/>
  <c r="E728" i="8" s="1"/>
  <c r="E729" i="8" s="1"/>
  <c r="E730" i="8" s="1"/>
  <c r="E731" i="8" s="1"/>
  <c r="E732" i="8" s="1"/>
  <c r="E733" i="8" s="1"/>
  <c r="E734" i="8" s="1"/>
  <c r="E735" i="8" s="1"/>
  <c r="A719" i="8"/>
  <c r="A720" i="8" s="1"/>
  <c r="A721" i="8" s="1"/>
  <c r="A722" i="8" s="1"/>
  <c r="A723" i="8" s="1"/>
  <c r="A724" i="8" s="1"/>
  <c r="A725" i="8" s="1"/>
  <c r="A726" i="8" s="1"/>
  <c r="A727" i="8" s="1"/>
  <c r="A728" i="8" s="1"/>
  <c r="A729" i="8" s="1"/>
  <c r="A730" i="8" s="1"/>
  <c r="A731" i="8" s="1"/>
  <c r="A732" i="8" s="1"/>
  <c r="A733" i="8" s="1"/>
  <c r="A734" i="8" s="1"/>
  <c r="A735" i="8" s="1"/>
  <c r="H742" i="8"/>
  <c r="H97" i="8" s="1"/>
  <c r="K742" i="8"/>
  <c r="K97" i="8" s="1"/>
  <c r="A748" i="8"/>
  <c r="A750" i="8"/>
  <c r="C750" i="8"/>
  <c r="K750" i="8"/>
  <c r="G763" i="8"/>
  <c r="H763" i="8"/>
  <c r="J763" i="8"/>
  <c r="K763" i="8"/>
  <c r="K769" i="8" s="1"/>
  <c r="K780" i="8" s="1"/>
  <c r="K98" i="8" s="1"/>
  <c r="G767" i="8"/>
  <c r="H767" i="8"/>
  <c r="J767" i="8"/>
  <c r="J769" i="8" s="1"/>
  <c r="J780" i="8" s="1"/>
  <c r="J98" i="8" s="1"/>
  <c r="K767" i="8"/>
  <c r="G769" i="8"/>
  <c r="G780" i="8" s="1"/>
  <c r="G98" i="8" s="1"/>
  <c r="H769" i="8"/>
  <c r="H780" i="8" s="1"/>
  <c r="H98" i="8" s="1"/>
  <c r="A785" i="8"/>
  <c r="A787" i="8"/>
  <c r="C787" i="8"/>
  <c r="K787" i="8"/>
  <c r="H802" i="8"/>
  <c r="H816" i="8" s="1"/>
  <c r="H99" i="8" s="1"/>
  <c r="K802" i="8"/>
  <c r="H813" i="8"/>
  <c r="K813" i="8"/>
  <c r="J101" i="8" l="1"/>
  <c r="H101" i="8"/>
  <c r="K470" i="8"/>
  <c r="K481" i="8" s="1"/>
  <c r="K90" i="8" s="1"/>
  <c r="K101" i="8" s="1"/>
  <c r="K119" i="8"/>
  <c r="E251" i="8"/>
  <c r="H112" i="8"/>
  <c r="H119" i="8" s="1"/>
  <c r="H197" i="8" s="1"/>
  <c r="K816" i="8"/>
  <c r="K99" i="8" s="1"/>
  <c r="G312" i="8"/>
  <c r="H315" i="8"/>
  <c r="H317" i="8" s="1"/>
  <c r="H312" i="8"/>
  <c r="H313" i="8"/>
  <c r="H111" i="8" s="1"/>
  <c r="H206" i="8"/>
  <c r="G315" i="8"/>
  <c r="G317" i="8" s="1"/>
  <c r="G313" i="8"/>
  <c r="F249" i="8"/>
  <c r="F251" i="8"/>
  <c r="F242" i="8"/>
  <c r="H210" i="8"/>
  <c r="H201" i="8"/>
  <c r="C42" i="7"/>
  <c r="K42" i="7"/>
  <c r="A85" i="7"/>
  <c r="C85" i="7"/>
  <c r="K85" i="7"/>
  <c r="H87" i="7"/>
  <c r="K87" i="7"/>
  <c r="G97" i="7"/>
  <c r="J97" i="7"/>
  <c r="G98" i="7"/>
  <c r="G99" i="7"/>
  <c r="J99" i="7"/>
  <c r="H107" i="7"/>
  <c r="K108" i="7"/>
  <c r="K109" i="7"/>
  <c r="K110" i="7"/>
  <c r="K111" i="7"/>
  <c r="H114" i="7"/>
  <c r="K114" i="7"/>
  <c r="A127" i="7"/>
  <c r="A129" i="7"/>
  <c r="C129" i="7"/>
  <c r="K129" i="7"/>
  <c r="H131" i="7"/>
  <c r="K131" i="7"/>
  <c r="H145" i="7"/>
  <c r="K145" i="7"/>
  <c r="A174" i="7"/>
  <c r="A176" i="7"/>
  <c r="C176" i="7"/>
  <c r="K176" i="7"/>
  <c r="H178" i="7"/>
  <c r="H184" i="7"/>
  <c r="H192" i="7" s="1"/>
  <c r="H190" i="7"/>
  <c r="H193" i="7"/>
  <c r="H194" i="7"/>
  <c r="H198" i="7"/>
  <c r="A226" i="7"/>
  <c r="A228" i="7"/>
  <c r="C228" i="7"/>
  <c r="I228" i="7"/>
  <c r="D230" i="7"/>
  <c r="F238" i="7"/>
  <c r="F240" i="7"/>
  <c r="D242" i="7"/>
  <c r="F242" i="7" s="1"/>
  <c r="E242" i="7"/>
  <c r="F245" i="7"/>
  <c r="F247" i="7"/>
  <c r="D249" i="7"/>
  <c r="D251" i="7" s="1"/>
  <c r="E249" i="7"/>
  <c r="A275" i="7"/>
  <c r="A277" i="7"/>
  <c r="C277" i="7"/>
  <c r="K277" i="7"/>
  <c r="H279" i="7"/>
  <c r="A283" i="7"/>
  <c r="E283" i="7"/>
  <c r="A284" i="7"/>
  <c r="E284" i="7"/>
  <c r="H284" i="7"/>
  <c r="A286" i="7"/>
  <c r="A287" i="7" s="1"/>
  <c r="A288" i="7" s="1"/>
  <c r="A289" i="7" s="1"/>
  <c r="E286" i="7"/>
  <c r="E287" i="7" s="1"/>
  <c r="E288" i="7" s="1"/>
  <c r="E289" i="7" s="1"/>
  <c r="H286" i="7"/>
  <c r="H310" i="7" s="1"/>
  <c r="G287" i="7"/>
  <c r="H290" i="7"/>
  <c r="A292" i="7"/>
  <c r="E292" i="7"/>
  <c r="E293" i="7" s="1"/>
  <c r="E294" i="7" s="1"/>
  <c r="E295" i="7" s="1"/>
  <c r="H292" i="7"/>
  <c r="A293" i="7"/>
  <c r="A294" i="7" s="1"/>
  <c r="A295" i="7" s="1"/>
  <c r="G293" i="7"/>
  <c r="H293" i="7"/>
  <c r="G299" i="7"/>
  <c r="H299" i="7"/>
  <c r="H302" i="7"/>
  <c r="H303" i="7"/>
  <c r="H304" i="7"/>
  <c r="G305" i="7"/>
  <c r="G307" i="7"/>
  <c r="H307" i="7"/>
  <c r="H110" i="7" s="1"/>
  <c r="G308" i="7"/>
  <c r="H308" i="7"/>
  <c r="H312" i="7" s="1"/>
  <c r="G309" i="7"/>
  <c r="G310" i="7"/>
  <c r="G312" i="7"/>
  <c r="G315" i="7"/>
  <c r="A325" i="7"/>
  <c r="A327" i="7"/>
  <c r="C327" i="7"/>
  <c r="K327" i="7"/>
  <c r="H329" i="7"/>
  <c r="K329" i="7"/>
  <c r="H352" i="7"/>
  <c r="H113" i="7" s="1"/>
  <c r="K352" i="7"/>
  <c r="K113" i="7" s="1"/>
  <c r="A358" i="7"/>
  <c r="A360" i="7"/>
  <c r="C360" i="7"/>
  <c r="K360" i="7"/>
  <c r="H362" i="7"/>
  <c r="K362" i="7"/>
  <c r="H368" i="7"/>
  <c r="H392" i="7" s="1"/>
  <c r="H399" i="7" s="1"/>
  <c r="H117" i="7" s="1"/>
  <c r="K368" i="7"/>
  <c r="K392" i="7" s="1"/>
  <c r="K399" i="7" s="1"/>
  <c r="K117" i="7" s="1"/>
  <c r="H384" i="7"/>
  <c r="A411" i="7"/>
  <c r="A413" i="7"/>
  <c r="C413" i="7"/>
  <c r="K413" i="7"/>
  <c r="H415" i="7"/>
  <c r="K415" i="7"/>
  <c r="A419" i="7"/>
  <c r="E419" i="7"/>
  <c r="A420" i="7"/>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3" i="7" s="1"/>
  <c r="E420" i="7"/>
  <c r="E421" i="7" s="1"/>
  <c r="E422" i="7" s="1"/>
  <c r="E423" i="7" s="1"/>
  <c r="E424" i="7" s="1"/>
  <c r="E425" i="7" s="1"/>
  <c r="E426" i="7" s="1"/>
  <c r="E427" i="7" s="1"/>
  <c r="E428" i="7" s="1"/>
  <c r="E429" i="7" s="1"/>
  <c r="E430" i="7" s="1"/>
  <c r="E431" i="7" s="1"/>
  <c r="E432" i="7" s="1"/>
  <c r="E433" i="7" s="1"/>
  <c r="E434" i="7" s="1"/>
  <c r="E435" i="7" s="1"/>
  <c r="E436" i="7" s="1"/>
  <c r="E437" i="7" s="1"/>
  <c r="E438" i="7" s="1"/>
  <c r="E439" i="7" s="1"/>
  <c r="E440" i="7" s="1"/>
  <c r="E441" i="7" s="1"/>
  <c r="E443" i="7" s="1"/>
  <c r="H443" i="7"/>
  <c r="H105" i="7" s="1"/>
  <c r="K443" i="7"/>
  <c r="K105" i="7" s="1"/>
  <c r="A449" i="7"/>
  <c r="A451" i="7"/>
  <c r="C451" i="7"/>
  <c r="K451" i="7"/>
  <c r="H453" i="7"/>
  <c r="K453" i="7"/>
  <c r="H456" i="7"/>
  <c r="H457" i="7"/>
  <c r="H458" i="7"/>
  <c r="K458" i="7"/>
  <c r="H459" i="7"/>
  <c r="K459" i="7"/>
  <c r="G468" i="7"/>
  <c r="H468" i="7"/>
  <c r="J468" i="7"/>
  <c r="K468" i="7"/>
  <c r="H472" i="7"/>
  <c r="K472" i="7"/>
  <c r="H475" i="7"/>
  <c r="K475" i="7"/>
  <c r="A488" i="7"/>
  <c r="A490" i="7"/>
  <c r="C490" i="7"/>
  <c r="K490" i="7"/>
  <c r="H492" i="7"/>
  <c r="K492" i="7"/>
  <c r="H497" i="7"/>
  <c r="K497" i="7"/>
  <c r="H498" i="7"/>
  <c r="K498" i="7"/>
  <c r="G499" i="7"/>
  <c r="J499" i="7"/>
  <c r="J502" i="7" s="1"/>
  <c r="G502" i="7"/>
  <c r="G509" i="7" s="1"/>
  <c r="G520" i="7" s="1"/>
  <c r="G91" i="7" s="1"/>
  <c r="G507" i="7"/>
  <c r="H507" i="7"/>
  <c r="J507" i="7"/>
  <c r="K507" i="7"/>
  <c r="H511" i="7"/>
  <c r="K514" i="7"/>
  <c r="A525" i="7"/>
  <c r="A527" i="7"/>
  <c r="C527" i="7"/>
  <c r="K527" i="7"/>
  <c r="H529" i="7"/>
  <c r="K529" i="7"/>
  <c r="H537" i="7"/>
  <c r="H539" i="7" s="1"/>
  <c r="K537" i="7"/>
  <c r="K539" i="7" s="1"/>
  <c r="K546" i="7" s="1"/>
  <c r="K557" i="7" s="1"/>
  <c r="K92" i="7" s="1"/>
  <c r="H538" i="7"/>
  <c r="K538" i="7"/>
  <c r="G539" i="7"/>
  <c r="J539" i="7"/>
  <c r="J546" i="7" s="1"/>
  <c r="J557" i="7" s="1"/>
  <c r="J92" i="7" s="1"/>
  <c r="G544" i="7"/>
  <c r="H544" i="7"/>
  <c r="J544" i="7"/>
  <c r="K544" i="7"/>
  <c r="G546" i="7"/>
  <c r="G557" i="7" s="1"/>
  <c r="G92" i="7" s="1"/>
  <c r="H548" i="7"/>
  <c r="A562" i="7"/>
  <c r="A564" i="7"/>
  <c r="C564" i="7"/>
  <c r="K564" i="7"/>
  <c r="H566" i="7"/>
  <c r="K566" i="7"/>
  <c r="G574" i="7"/>
  <c r="G576" i="7" s="1"/>
  <c r="H574" i="7"/>
  <c r="J574" i="7"/>
  <c r="K574" i="7"/>
  <c r="K576" i="7" s="1"/>
  <c r="H575" i="7"/>
  <c r="H576" i="7" s="1"/>
  <c r="K575" i="7"/>
  <c r="J576" i="7"/>
  <c r="H579" i="7"/>
  <c r="H581" i="7" s="1"/>
  <c r="H583" i="7" s="1"/>
  <c r="H594" i="7" s="1"/>
  <c r="H93" i="7" s="1"/>
  <c r="G581" i="7"/>
  <c r="J581" i="7"/>
  <c r="K581" i="7"/>
  <c r="H585" i="7"/>
  <c r="K585" i="7"/>
  <c r="H588" i="7"/>
  <c r="K588" i="7"/>
  <c r="A599" i="7"/>
  <c r="A601" i="7"/>
  <c r="C601" i="7"/>
  <c r="K601" i="7"/>
  <c r="H603" i="7"/>
  <c r="K603" i="7"/>
  <c r="G611" i="7"/>
  <c r="G613" i="7" s="1"/>
  <c r="G620" i="7" s="1"/>
  <c r="G631" i="7" s="1"/>
  <c r="G94" i="7" s="1"/>
  <c r="H611" i="7"/>
  <c r="H613" i="7" s="1"/>
  <c r="H620" i="7" s="1"/>
  <c r="H631" i="7" s="1"/>
  <c r="H94" i="7" s="1"/>
  <c r="J611" i="7"/>
  <c r="J613" i="7" s="1"/>
  <c r="K611" i="7"/>
  <c r="H612" i="7"/>
  <c r="K612" i="7"/>
  <c r="G618" i="7"/>
  <c r="H618" i="7"/>
  <c r="J618" i="7"/>
  <c r="K618" i="7"/>
  <c r="H622" i="7"/>
  <c r="K622" i="7"/>
  <c r="H625" i="7"/>
  <c r="K625" i="7"/>
  <c r="A636" i="7"/>
  <c r="A638" i="7"/>
  <c r="C638" i="7"/>
  <c r="K638" i="7"/>
  <c r="H640" i="7"/>
  <c r="K640" i="7"/>
  <c r="H648" i="7"/>
  <c r="J648" i="7"/>
  <c r="K648" i="7"/>
  <c r="H649" i="7"/>
  <c r="K649" i="7"/>
  <c r="G650" i="7"/>
  <c r="J650" i="7"/>
  <c r="H653" i="7"/>
  <c r="K653" i="7"/>
  <c r="K655" i="7" s="1"/>
  <c r="H654" i="7"/>
  <c r="K654" i="7"/>
  <c r="G655" i="7"/>
  <c r="G657" i="7" s="1"/>
  <c r="G668" i="7" s="1"/>
  <c r="G95" i="7" s="1"/>
  <c r="J655" i="7"/>
  <c r="J657" i="7" s="1"/>
  <c r="J668" i="7" s="1"/>
  <c r="J95" i="7" s="1"/>
  <c r="H659" i="7"/>
  <c r="K659" i="7"/>
  <c r="H662" i="7"/>
  <c r="K662" i="7"/>
  <c r="A673" i="7"/>
  <c r="A675" i="7"/>
  <c r="C675" i="7"/>
  <c r="K675" i="7"/>
  <c r="H677" i="7"/>
  <c r="K677" i="7"/>
  <c r="H685" i="7"/>
  <c r="H687" i="7" s="1"/>
  <c r="H686" i="7"/>
  <c r="G687" i="7"/>
  <c r="G694" i="7" s="1"/>
  <c r="G705" i="7" s="1"/>
  <c r="G96" i="7" s="1"/>
  <c r="J687" i="7"/>
  <c r="K687" i="7"/>
  <c r="K694" i="7" s="1"/>
  <c r="G692" i="7"/>
  <c r="H692" i="7"/>
  <c r="J692" i="7"/>
  <c r="K692" i="7"/>
  <c r="J694" i="7"/>
  <c r="J705" i="7" s="1"/>
  <c r="J96" i="7" s="1"/>
  <c r="H696" i="7"/>
  <c r="K696" i="7"/>
  <c r="H699" i="7"/>
  <c r="K699" i="7"/>
  <c r="A710" i="7"/>
  <c r="A712" i="7"/>
  <c r="C712" i="7"/>
  <c r="K712" i="7"/>
  <c r="H714" i="7"/>
  <c r="K714" i="7"/>
  <c r="H717" i="7"/>
  <c r="H742" i="7" s="1"/>
  <c r="H97" i="7" s="1"/>
  <c r="A718" i="7"/>
  <c r="A719" i="7" s="1"/>
  <c r="A720" i="7" s="1"/>
  <c r="A721" i="7" s="1"/>
  <c r="A722" i="7" s="1"/>
  <c r="A723" i="7" s="1"/>
  <c r="A724" i="7" s="1"/>
  <c r="A725" i="7" s="1"/>
  <c r="A726" i="7" s="1"/>
  <c r="A727" i="7" s="1"/>
  <c r="A728" i="7" s="1"/>
  <c r="A729" i="7" s="1"/>
  <c r="A730" i="7" s="1"/>
  <c r="A731" i="7" s="1"/>
  <c r="A732" i="7" s="1"/>
  <c r="A733" i="7" s="1"/>
  <c r="A734" i="7" s="1"/>
  <c r="A735" i="7" s="1"/>
  <c r="E718" i="7"/>
  <c r="E719" i="7" s="1"/>
  <c r="E720" i="7" s="1"/>
  <c r="E721" i="7" s="1"/>
  <c r="E722" i="7" s="1"/>
  <c r="E723" i="7" s="1"/>
  <c r="E724" i="7" s="1"/>
  <c r="E725" i="7" s="1"/>
  <c r="E726" i="7" s="1"/>
  <c r="E727" i="7" s="1"/>
  <c r="E728" i="7" s="1"/>
  <c r="E729" i="7" s="1"/>
  <c r="E730" i="7" s="1"/>
  <c r="E731" i="7" s="1"/>
  <c r="E732" i="7" s="1"/>
  <c r="E733" i="7" s="1"/>
  <c r="E734" i="7" s="1"/>
  <c r="E735" i="7" s="1"/>
  <c r="K742" i="7"/>
  <c r="K97" i="7" s="1"/>
  <c r="A748" i="7"/>
  <c r="A750" i="7"/>
  <c r="C750" i="7"/>
  <c r="K750" i="7"/>
  <c r="H752" i="7"/>
  <c r="K752" i="7"/>
  <c r="G763" i="7"/>
  <c r="H763" i="7"/>
  <c r="J763" i="7"/>
  <c r="K763" i="7"/>
  <c r="G767" i="7"/>
  <c r="H767" i="7"/>
  <c r="J767" i="7"/>
  <c r="K767" i="7"/>
  <c r="G769" i="7"/>
  <c r="H769" i="7"/>
  <c r="J769" i="7"/>
  <c r="K769" i="7"/>
  <c r="G780" i="7"/>
  <c r="H780" i="7"/>
  <c r="H98" i="7" s="1"/>
  <c r="J780" i="7"/>
  <c r="J98" i="7" s="1"/>
  <c r="K780" i="7"/>
  <c r="K98" i="7" s="1"/>
  <c r="A785" i="7"/>
  <c r="A787" i="7"/>
  <c r="C787" i="7"/>
  <c r="K787" i="7"/>
  <c r="H789" i="7"/>
  <c r="K789" i="7"/>
  <c r="H793" i="7"/>
  <c r="K793" i="7"/>
  <c r="K802" i="7" s="1"/>
  <c r="H794" i="7"/>
  <c r="H795" i="7"/>
  <c r="H802" i="7" s="1"/>
  <c r="H796" i="7"/>
  <c r="K805" i="7"/>
  <c r="K813" i="7" s="1"/>
  <c r="H807" i="7"/>
  <c r="H813" i="7" s="1"/>
  <c r="K816" i="7" l="1"/>
  <c r="K99" i="7" s="1"/>
  <c r="H694" i="7"/>
  <c r="H705" i="7" s="1"/>
  <c r="H96" i="7" s="1"/>
  <c r="K650" i="7"/>
  <c r="K613" i="7"/>
  <c r="K620" i="7" s="1"/>
  <c r="K631" i="7" s="1"/>
  <c r="K94" i="7" s="1"/>
  <c r="J583" i="7"/>
  <c r="J594" i="7" s="1"/>
  <c r="J93" i="7" s="1"/>
  <c r="H499" i="7"/>
  <c r="H502" i="7" s="1"/>
  <c r="H509" i="7" s="1"/>
  <c r="H520" i="7" s="1"/>
  <c r="H91" i="7" s="1"/>
  <c r="F249" i="7"/>
  <c r="K112" i="7"/>
  <c r="H655" i="7"/>
  <c r="J620" i="7"/>
  <c r="J631" i="7" s="1"/>
  <c r="J94" i="7" s="1"/>
  <c r="K499" i="7"/>
  <c r="K502" i="7" s="1"/>
  <c r="K509" i="7" s="1"/>
  <c r="K520" i="7" s="1"/>
  <c r="K91" i="7" s="1"/>
  <c r="K460" i="7"/>
  <c r="K463" i="7" s="1"/>
  <c r="K470" i="7" s="1"/>
  <c r="K481" i="7" s="1"/>
  <c r="K90" i="7" s="1"/>
  <c r="G313" i="7"/>
  <c r="G314" i="7"/>
  <c r="G317" i="7" s="1"/>
  <c r="E251" i="7"/>
  <c r="G456" i="7" s="1"/>
  <c r="G583" i="7"/>
  <c r="G594" i="7" s="1"/>
  <c r="G93" i="7" s="1"/>
  <c r="H315" i="7"/>
  <c r="H108" i="7"/>
  <c r="H109" i="7" s="1"/>
  <c r="K705" i="7"/>
  <c r="K96" i="7" s="1"/>
  <c r="H650" i="7"/>
  <c r="H657" i="7" s="1"/>
  <c r="H668" i="7" s="1"/>
  <c r="H95" i="7" s="1"/>
  <c r="K583" i="7"/>
  <c r="H546" i="7"/>
  <c r="H557" i="7" s="1"/>
  <c r="H92" i="7" s="1"/>
  <c r="J509" i="7"/>
  <c r="J520" i="7" s="1"/>
  <c r="J91" i="7" s="1"/>
  <c r="H460" i="7"/>
  <c r="H463" i="7" s="1"/>
  <c r="H470" i="7" s="1"/>
  <c r="H481" i="7" s="1"/>
  <c r="H90" i="7" s="1"/>
  <c r="H287" i="7"/>
  <c r="H186" i="7"/>
  <c r="H816" i="7"/>
  <c r="H99" i="7" s="1"/>
  <c r="H101" i="7" s="1"/>
  <c r="H197" i="7" s="1"/>
  <c r="K657" i="7"/>
  <c r="K668" i="7" s="1"/>
  <c r="K95" i="7" s="1"/>
  <c r="K594" i="7"/>
  <c r="K93" i="7" s="1"/>
  <c r="G458" i="7"/>
  <c r="F251" i="7"/>
  <c r="H309" i="7"/>
  <c r="H305" i="7"/>
  <c r="C42" i="6"/>
  <c r="K42" i="6"/>
  <c r="A85" i="6"/>
  <c r="C85" i="6"/>
  <c r="K85" i="6"/>
  <c r="J93" i="6"/>
  <c r="J50" i="3" s="1"/>
  <c r="G97" i="6"/>
  <c r="G54" i="3" s="1"/>
  <c r="J97" i="6"/>
  <c r="J54" i="3" s="1"/>
  <c r="K97" i="6"/>
  <c r="K54" i="3" s="1"/>
  <c r="G99" i="6"/>
  <c r="G56" i="3" s="1"/>
  <c r="J99" i="6"/>
  <c r="J56" i="3" s="1"/>
  <c r="K106" i="6"/>
  <c r="K63" i="3" s="1"/>
  <c r="K95" i="3" s="1"/>
  <c r="K103" i="3" s="1"/>
  <c r="K109" i="6"/>
  <c r="K66" i="3" s="1"/>
  <c r="K110" i="6"/>
  <c r="K67" i="3" s="1"/>
  <c r="K111" i="6"/>
  <c r="K68" i="3" s="1"/>
  <c r="H114" i="6"/>
  <c r="H71" i="3" s="1"/>
  <c r="K114" i="6"/>
  <c r="K71" i="3" s="1"/>
  <c r="A127" i="6"/>
  <c r="A129" i="6"/>
  <c r="C129" i="6"/>
  <c r="K129" i="6"/>
  <c r="H145" i="6"/>
  <c r="K145" i="6"/>
  <c r="A174" i="6"/>
  <c r="A176" i="6"/>
  <c r="C176" i="6"/>
  <c r="K176" i="6"/>
  <c r="H192" i="6"/>
  <c r="H193" i="6"/>
  <c r="H194" i="6"/>
  <c r="H202" i="6"/>
  <c r="H207" i="6" s="1"/>
  <c r="H203" i="6"/>
  <c r="H208" i="6" s="1"/>
  <c r="A226" i="6"/>
  <c r="A228" i="6"/>
  <c r="C228" i="6"/>
  <c r="I228" i="6"/>
  <c r="F238" i="6"/>
  <c r="F240" i="6"/>
  <c r="D242" i="6"/>
  <c r="F242" i="6" s="1"/>
  <c r="E242" i="6"/>
  <c r="F245" i="6"/>
  <c r="F247" i="6"/>
  <c r="D249" i="6"/>
  <c r="E249" i="6"/>
  <c r="A275" i="6"/>
  <c r="A277" i="6"/>
  <c r="C277" i="6"/>
  <c r="K277" i="6"/>
  <c r="A283" i="6"/>
  <c r="A284" i="6" s="1"/>
  <c r="E283" i="6"/>
  <c r="E284" i="6" s="1"/>
  <c r="A286" i="6"/>
  <c r="A287" i="6" s="1"/>
  <c r="A288" i="6" s="1"/>
  <c r="A289" i="6" s="1"/>
  <c r="E286" i="6"/>
  <c r="E287" i="6"/>
  <c r="E288" i="6" s="1"/>
  <c r="E289" i="6" s="1"/>
  <c r="G287" i="6"/>
  <c r="H287" i="6"/>
  <c r="A292" i="6"/>
  <c r="A293" i="6" s="1"/>
  <c r="A294" i="6" s="1"/>
  <c r="A295" i="6" s="1"/>
  <c r="E292" i="6"/>
  <c r="E293" i="6" s="1"/>
  <c r="E294" i="6" s="1"/>
  <c r="E295" i="6" s="1"/>
  <c r="G293" i="6"/>
  <c r="H293" i="6"/>
  <c r="G299" i="6"/>
  <c r="H299" i="6"/>
  <c r="G305" i="6"/>
  <c r="H305" i="6"/>
  <c r="G307" i="6"/>
  <c r="H307" i="6"/>
  <c r="H110" i="6" s="1"/>
  <c r="H67" i="3" s="1"/>
  <c r="G308" i="6"/>
  <c r="H308" i="6"/>
  <c r="H312" i="6" s="1"/>
  <c r="G309" i="6"/>
  <c r="G313" i="6" s="1"/>
  <c r="H309" i="6"/>
  <c r="G310" i="6"/>
  <c r="H310" i="6"/>
  <c r="H313" i="6" s="1"/>
  <c r="H111" i="6" s="1"/>
  <c r="H68" i="3" s="1"/>
  <c r="G312" i="6"/>
  <c r="H314" i="6"/>
  <c r="G315" i="6"/>
  <c r="A325" i="6"/>
  <c r="A327" i="6"/>
  <c r="C327" i="6"/>
  <c r="K327" i="6"/>
  <c r="H352" i="6"/>
  <c r="H113" i="6" s="1"/>
  <c r="H70" i="3" s="1"/>
  <c r="K352" i="6"/>
  <c r="K113" i="6" s="1"/>
  <c r="K70" i="3" s="1"/>
  <c r="A358" i="6"/>
  <c r="A360" i="6"/>
  <c r="C360" i="6"/>
  <c r="K360" i="6"/>
  <c r="H382" i="6"/>
  <c r="H392" i="6" s="1"/>
  <c r="H399" i="6" s="1"/>
  <c r="H117" i="6" s="1"/>
  <c r="H74" i="3" s="1"/>
  <c r="K392" i="6"/>
  <c r="K399" i="6"/>
  <c r="K117" i="6" s="1"/>
  <c r="K74" i="3" s="1"/>
  <c r="A411" i="6"/>
  <c r="A413" i="6"/>
  <c r="C413" i="6"/>
  <c r="K413" i="6"/>
  <c r="A419" i="6"/>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3" i="6" s="1"/>
  <c r="E419" i="6"/>
  <c r="E420" i="6" s="1"/>
  <c r="E421" i="6" s="1"/>
  <c r="E422" i="6" s="1"/>
  <c r="E423" i="6" s="1"/>
  <c r="E424" i="6" s="1"/>
  <c r="E425" i="6" s="1"/>
  <c r="E426" i="6" s="1"/>
  <c r="E427" i="6" s="1"/>
  <c r="E428" i="6" s="1"/>
  <c r="E429" i="6" s="1"/>
  <c r="E430" i="6" s="1"/>
  <c r="E431" i="6" s="1"/>
  <c r="E432" i="6" s="1"/>
  <c r="E433" i="6" s="1"/>
  <c r="E434" i="6" s="1"/>
  <c r="E435" i="6" s="1"/>
  <c r="E436" i="6" s="1"/>
  <c r="E437" i="6" s="1"/>
  <c r="E438" i="6" s="1"/>
  <c r="E439" i="6" s="1"/>
  <c r="E440" i="6" s="1"/>
  <c r="E441" i="6" s="1"/>
  <c r="E443" i="6" s="1"/>
  <c r="H443" i="6"/>
  <c r="H105" i="6" s="1"/>
  <c r="K443" i="6"/>
  <c r="K105" i="6" s="1"/>
  <c r="A449" i="6"/>
  <c r="A451" i="6"/>
  <c r="C451" i="6"/>
  <c r="K451" i="6"/>
  <c r="G460" i="6"/>
  <c r="H201" i="6" s="1"/>
  <c r="H460" i="6"/>
  <c r="J460" i="6"/>
  <c r="K460" i="6"/>
  <c r="K463" i="6" s="1"/>
  <c r="K470" i="6" s="1"/>
  <c r="K481" i="6" s="1"/>
  <c r="K90" i="6" s="1"/>
  <c r="K47" i="3" s="1"/>
  <c r="G463" i="6"/>
  <c r="H463" i="6"/>
  <c r="J463" i="6"/>
  <c r="G468" i="6"/>
  <c r="H468" i="6"/>
  <c r="J468" i="6"/>
  <c r="K468" i="6"/>
  <c r="G470" i="6"/>
  <c r="H470" i="6"/>
  <c r="H481" i="6" s="1"/>
  <c r="H90" i="6" s="1"/>
  <c r="H47" i="3" s="1"/>
  <c r="J470" i="6"/>
  <c r="J481" i="6" s="1"/>
  <c r="J90" i="6" s="1"/>
  <c r="J47" i="3" s="1"/>
  <c r="G481" i="6"/>
  <c r="G90" i="6" s="1"/>
  <c r="G47" i="3" s="1"/>
  <c r="A488" i="6"/>
  <c r="A490" i="6"/>
  <c r="C490" i="6"/>
  <c r="K490" i="6"/>
  <c r="G499" i="6"/>
  <c r="H499" i="6"/>
  <c r="J499" i="6"/>
  <c r="K499" i="6"/>
  <c r="K502" i="6" s="1"/>
  <c r="K509" i="6" s="1"/>
  <c r="K520" i="6" s="1"/>
  <c r="K91" i="6" s="1"/>
  <c r="K48" i="3" s="1"/>
  <c r="G502" i="6"/>
  <c r="H502" i="6"/>
  <c r="J502" i="6"/>
  <c r="H505" i="6"/>
  <c r="H507" i="6" s="1"/>
  <c r="G507" i="6"/>
  <c r="J507" i="6"/>
  <c r="K507" i="6"/>
  <c r="G509" i="6"/>
  <c r="G520" i="6" s="1"/>
  <c r="G91" i="6" s="1"/>
  <c r="G48" i="3" s="1"/>
  <c r="A525" i="6"/>
  <c r="A527" i="6"/>
  <c r="C527" i="6"/>
  <c r="K527" i="6"/>
  <c r="G539" i="6"/>
  <c r="H539" i="6"/>
  <c r="J539" i="6"/>
  <c r="K539" i="6"/>
  <c r="G544" i="6"/>
  <c r="H544" i="6"/>
  <c r="J544" i="6"/>
  <c r="K544" i="6"/>
  <c r="G546" i="6"/>
  <c r="G557" i="6" s="1"/>
  <c r="G92" i="6" s="1"/>
  <c r="G49" i="3" s="1"/>
  <c r="H546" i="6"/>
  <c r="H557" i="6" s="1"/>
  <c r="H92" i="6" s="1"/>
  <c r="H49" i="3" s="1"/>
  <c r="J546" i="6"/>
  <c r="J557" i="6" s="1"/>
  <c r="J92" i="6" s="1"/>
  <c r="J49" i="3" s="1"/>
  <c r="K546" i="6"/>
  <c r="K557" i="6" s="1"/>
  <c r="K92" i="6" s="1"/>
  <c r="K49" i="3" s="1"/>
  <c r="A562" i="6"/>
  <c r="A564" i="6"/>
  <c r="C564" i="6"/>
  <c r="K564" i="6"/>
  <c r="G576" i="6"/>
  <c r="H576" i="6"/>
  <c r="J576" i="6"/>
  <c r="K576" i="6"/>
  <c r="G581" i="6"/>
  <c r="H581" i="6"/>
  <c r="J581" i="6"/>
  <c r="K581" i="6"/>
  <c r="G583" i="6"/>
  <c r="H583" i="6"/>
  <c r="J583" i="6"/>
  <c r="K583" i="6"/>
  <c r="G594" i="6"/>
  <c r="G93" i="6" s="1"/>
  <c r="G50" i="3" s="1"/>
  <c r="H594" i="6"/>
  <c r="H93" i="6" s="1"/>
  <c r="H50" i="3" s="1"/>
  <c r="J594" i="6"/>
  <c r="K594" i="6"/>
  <c r="K93" i="6" s="1"/>
  <c r="K50" i="3" s="1"/>
  <c r="A599" i="6"/>
  <c r="A601" i="6"/>
  <c r="C601" i="6"/>
  <c r="K601" i="6"/>
  <c r="G613" i="6"/>
  <c r="H613" i="6"/>
  <c r="J613" i="6"/>
  <c r="K613" i="6"/>
  <c r="G618" i="6"/>
  <c r="G620" i="6" s="1"/>
  <c r="G631" i="6" s="1"/>
  <c r="G94" i="6" s="1"/>
  <c r="G51" i="3" s="1"/>
  <c r="H618" i="6"/>
  <c r="J618" i="6"/>
  <c r="K618" i="6"/>
  <c r="J620" i="6"/>
  <c r="J631" i="6" s="1"/>
  <c r="J94" i="6" s="1"/>
  <c r="J51" i="3" s="1"/>
  <c r="A636" i="6"/>
  <c r="A638" i="6"/>
  <c r="C638" i="6"/>
  <c r="K638" i="6"/>
  <c r="G650" i="6"/>
  <c r="H650" i="6"/>
  <c r="J650" i="6"/>
  <c r="K650" i="6"/>
  <c r="G655" i="6"/>
  <c r="G657" i="6" s="1"/>
  <c r="G668" i="6" s="1"/>
  <c r="G95" i="6" s="1"/>
  <c r="G52" i="3" s="1"/>
  <c r="H655" i="6"/>
  <c r="J655" i="6"/>
  <c r="K655" i="6"/>
  <c r="H657" i="6"/>
  <c r="H668" i="6" s="1"/>
  <c r="H95" i="6" s="1"/>
  <c r="H52" i="3" s="1"/>
  <c r="J657" i="6"/>
  <c r="J668" i="6" s="1"/>
  <c r="J95" i="6" s="1"/>
  <c r="J52" i="3" s="1"/>
  <c r="K657" i="6"/>
  <c r="K668" i="6" s="1"/>
  <c r="K95" i="6" s="1"/>
  <c r="K52" i="3" s="1"/>
  <c r="A673" i="6"/>
  <c r="A675" i="6"/>
  <c r="C675" i="6"/>
  <c r="K675" i="6"/>
  <c r="G687" i="6"/>
  <c r="H687" i="6"/>
  <c r="J687" i="6"/>
  <c r="K687" i="6"/>
  <c r="G692" i="6"/>
  <c r="G694" i="6" s="1"/>
  <c r="G705" i="6" s="1"/>
  <c r="G96" i="6" s="1"/>
  <c r="G53" i="3" s="1"/>
  <c r="H692" i="6"/>
  <c r="J692" i="6"/>
  <c r="K692" i="6"/>
  <c r="H694" i="6"/>
  <c r="H705" i="6" s="1"/>
  <c r="H96" i="6" s="1"/>
  <c r="H53" i="3" s="1"/>
  <c r="A710" i="6"/>
  <c r="A712" i="6"/>
  <c r="C712" i="6"/>
  <c r="K712" i="6"/>
  <c r="A718" i="6"/>
  <c r="A719" i="6" s="1"/>
  <c r="A720" i="6" s="1"/>
  <c r="A721" i="6" s="1"/>
  <c r="A722" i="6" s="1"/>
  <c r="A723" i="6" s="1"/>
  <c r="A724" i="6" s="1"/>
  <c r="A725" i="6" s="1"/>
  <c r="A726" i="6" s="1"/>
  <c r="A727" i="6" s="1"/>
  <c r="A728" i="6" s="1"/>
  <c r="A729" i="6" s="1"/>
  <c r="A730" i="6" s="1"/>
  <c r="A731" i="6" s="1"/>
  <c r="A732" i="6" s="1"/>
  <c r="A733" i="6" s="1"/>
  <c r="A734" i="6" s="1"/>
  <c r="A735" i="6" s="1"/>
  <c r="E718" i="6"/>
  <c r="E719" i="6"/>
  <c r="E720" i="6" s="1"/>
  <c r="E721" i="6" s="1"/>
  <c r="E722" i="6" s="1"/>
  <c r="E723" i="6" s="1"/>
  <c r="E724" i="6" s="1"/>
  <c r="E725" i="6" s="1"/>
  <c r="E726" i="6" s="1"/>
  <c r="E727" i="6" s="1"/>
  <c r="E728" i="6" s="1"/>
  <c r="E729" i="6" s="1"/>
  <c r="E730" i="6" s="1"/>
  <c r="E731" i="6" s="1"/>
  <c r="E732" i="6" s="1"/>
  <c r="E733" i="6" s="1"/>
  <c r="E734" i="6" s="1"/>
  <c r="E735" i="6" s="1"/>
  <c r="H742" i="6"/>
  <c r="H97" i="6" s="1"/>
  <c r="H54" i="3" s="1"/>
  <c r="K742" i="6"/>
  <c r="A748" i="6"/>
  <c r="A750" i="6"/>
  <c r="C750" i="6"/>
  <c r="K750" i="6"/>
  <c r="G763" i="6"/>
  <c r="H763" i="6"/>
  <c r="J763" i="6"/>
  <c r="K763" i="6"/>
  <c r="G767" i="6"/>
  <c r="H767" i="6"/>
  <c r="H769" i="6" s="1"/>
  <c r="H780" i="6" s="1"/>
  <c r="H98" i="6" s="1"/>
  <c r="H55" i="3" s="1"/>
  <c r="J767" i="6"/>
  <c r="K767" i="6"/>
  <c r="G769" i="6"/>
  <c r="G780" i="6" s="1"/>
  <c r="G98" i="6" s="1"/>
  <c r="G55" i="3" s="1"/>
  <c r="K769" i="6"/>
  <c r="K780" i="6" s="1"/>
  <c r="K98" i="6" s="1"/>
  <c r="K55" i="3" s="1"/>
  <c r="A785" i="6"/>
  <c r="A787" i="6"/>
  <c r="C787" i="6"/>
  <c r="K787" i="6"/>
  <c r="H802" i="6"/>
  <c r="K802" i="6"/>
  <c r="H813" i="6"/>
  <c r="K813" i="6"/>
  <c r="H620" i="6" l="1"/>
  <c r="H631" i="6" s="1"/>
  <c r="H94" i="6" s="1"/>
  <c r="H51" i="3" s="1"/>
  <c r="G314" i="6"/>
  <c r="G317" i="6" s="1"/>
  <c r="K112" i="6"/>
  <c r="K69" i="3" s="1"/>
  <c r="J694" i="6"/>
  <c r="J705" i="6" s="1"/>
  <c r="J96" i="6" s="1"/>
  <c r="J53" i="3" s="1"/>
  <c r="K620" i="6"/>
  <c r="K631" i="6" s="1"/>
  <c r="K94" i="6" s="1"/>
  <c r="K51" i="3" s="1"/>
  <c r="K694" i="6"/>
  <c r="K705" i="6" s="1"/>
  <c r="K96" i="6" s="1"/>
  <c r="K53" i="3" s="1"/>
  <c r="K816" i="6"/>
  <c r="K99" i="6" s="1"/>
  <c r="K56" i="3" s="1"/>
  <c r="K119" i="7"/>
  <c r="K101" i="7"/>
  <c r="H203" i="7"/>
  <c r="H208" i="7" s="1"/>
  <c r="J458" i="7"/>
  <c r="H314" i="7"/>
  <c r="H317" i="7" s="1"/>
  <c r="H313" i="7"/>
  <c r="H111" i="7" s="1"/>
  <c r="H112" i="7" s="1"/>
  <c r="H119" i="7" s="1"/>
  <c r="J456" i="7"/>
  <c r="G460" i="7"/>
  <c r="H202" i="7"/>
  <c r="H207" i="7" s="1"/>
  <c r="F249" i="6"/>
  <c r="E251" i="6"/>
  <c r="F251" i="6" s="1"/>
  <c r="H108" i="6"/>
  <c r="J509" i="6"/>
  <c r="J520" i="6" s="1"/>
  <c r="J91" i="6" s="1"/>
  <c r="J48" i="3" s="1"/>
  <c r="H206" i="6"/>
  <c r="H816" i="6"/>
  <c r="H99" i="6" s="1"/>
  <c r="H56" i="3" s="1"/>
  <c r="J769" i="6"/>
  <c r="J780" i="6" s="1"/>
  <c r="J98" i="6" s="1"/>
  <c r="H509" i="6"/>
  <c r="H520" i="6" s="1"/>
  <c r="H91" i="6" s="1"/>
  <c r="H48" i="3" s="1"/>
  <c r="H315" i="6"/>
  <c r="H317" i="6" s="1"/>
  <c r="H101" i="6"/>
  <c r="G101" i="6"/>
  <c r="C42" i="5"/>
  <c r="K42" i="5"/>
  <c r="A85" i="5"/>
  <c r="C85" i="5"/>
  <c r="K85" i="5"/>
  <c r="G90" i="5"/>
  <c r="G91" i="5"/>
  <c r="G92" i="5"/>
  <c r="G93" i="5"/>
  <c r="G94" i="5"/>
  <c r="K94" i="5"/>
  <c r="G95" i="5"/>
  <c r="K96" i="5"/>
  <c r="G97" i="5"/>
  <c r="J97" i="5"/>
  <c r="G98" i="5"/>
  <c r="G99" i="5"/>
  <c r="J99" i="5"/>
  <c r="H108" i="5"/>
  <c r="H109" i="5" s="1"/>
  <c r="K109" i="5"/>
  <c r="K112" i="5"/>
  <c r="H113" i="5"/>
  <c r="K113" i="5"/>
  <c r="H114" i="5"/>
  <c r="K114" i="5"/>
  <c r="K117" i="5"/>
  <c r="A127" i="5"/>
  <c r="A129" i="5"/>
  <c r="C129" i="5"/>
  <c r="K129" i="5"/>
  <c r="H145" i="5"/>
  <c r="H106" i="5" s="1"/>
  <c r="K145" i="5"/>
  <c r="K106" i="5" s="1"/>
  <c r="A174" i="5"/>
  <c r="A176" i="5"/>
  <c r="C176" i="5"/>
  <c r="K176" i="5"/>
  <c r="H188" i="5"/>
  <c r="H201" i="5"/>
  <c r="H202" i="5"/>
  <c r="H207" i="5" s="1"/>
  <c r="H203" i="5"/>
  <c r="H208" i="5"/>
  <c r="A226" i="5"/>
  <c r="A228" i="5"/>
  <c r="C228" i="5"/>
  <c r="I228" i="5"/>
  <c r="F238" i="5"/>
  <c r="F240" i="5"/>
  <c r="D242" i="5"/>
  <c r="F242" i="5" s="1"/>
  <c r="E242" i="5"/>
  <c r="F245" i="5"/>
  <c r="F247" i="5"/>
  <c r="D249" i="5"/>
  <c r="E249" i="5"/>
  <c r="F249" i="5"/>
  <c r="D251" i="5"/>
  <c r="F251" i="5" s="1"/>
  <c r="E251" i="5"/>
  <c r="A275" i="5"/>
  <c r="A277" i="5"/>
  <c r="C277" i="5"/>
  <c r="K277" i="5"/>
  <c r="A283" i="5"/>
  <c r="A284" i="5" s="1"/>
  <c r="E283" i="5"/>
  <c r="E284" i="5" s="1"/>
  <c r="A286" i="5"/>
  <c r="A287" i="5" s="1"/>
  <c r="A288" i="5" s="1"/>
  <c r="A289" i="5" s="1"/>
  <c r="E286" i="5"/>
  <c r="E287" i="5" s="1"/>
  <c r="E288" i="5" s="1"/>
  <c r="E289" i="5" s="1"/>
  <c r="G287" i="5"/>
  <c r="H287" i="5"/>
  <c r="A292" i="5"/>
  <c r="E292" i="5"/>
  <c r="A293" i="5"/>
  <c r="E293" i="5"/>
  <c r="G293" i="5"/>
  <c r="H293" i="5"/>
  <c r="A294" i="5"/>
  <c r="A295" i="5" s="1"/>
  <c r="E294" i="5"/>
  <c r="E295" i="5" s="1"/>
  <c r="G299" i="5"/>
  <c r="H299" i="5"/>
  <c r="G305" i="5"/>
  <c r="H305" i="5"/>
  <c r="G307" i="5"/>
  <c r="H185" i="5" s="1"/>
  <c r="H307" i="5"/>
  <c r="H110" i="5" s="1"/>
  <c r="G308" i="5"/>
  <c r="H184" i="5" s="1"/>
  <c r="H308" i="5"/>
  <c r="G309" i="5"/>
  <c r="H189" i="5" s="1"/>
  <c r="H309" i="5"/>
  <c r="H313" i="5" s="1"/>
  <c r="H111" i="5" s="1"/>
  <c r="G310" i="5"/>
  <c r="H310" i="5"/>
  <c r="G312" i="5"/>
  <c r="H312" i="5"/>
  <c r="G314" i="5"/>
  <c r="H314" i="5"/>
  <c r="G315" i="5"/>
  <c r="H315" i="5"/>
  <c r="G317" i="5"/>
  <c r="H317" i="5"/>
  <c r="A325" i="5"/>
  <c r="A327" i="5"/>
  <c r="C327" i="5"/>
  <c r="K327" i="5"/>
  <c r="H352" i="5"/>
  <c r="K352" i="5"/>
  <c r="A358" i="5"/>
  <c r="A360" i="5"/>
  <c r="C360" i="5"/>
  <c r="K360" i="5"/>
  <c r="H366" i="5"/>
  <c r="H392" i="5"/>
  <c r="H399" i="5" s="1"/>
  <c r="H117" i="5" s="1"/>
  <c r="K392" i="5"/>
  <c r="K399" i="5"/>
  <c r="A411" i="5"/>
  <c r="A413" i="5"/>
  <c r="C413" i="5"/>
  <c r="K413" i="5"/>
  <c r="A419" i="5"/>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3" i="5" s="1"/>
  <c r="E419" i="5"/>
  <c r="E420" i="5"/>
  <c r="E421" i="5" s="1"/>
  <c r="E422" i="5" s="1"/>
  <c r="E423" i="5" s="1"/>
  <c r="E424" i="5" s="1"/>
  <c r="E425" i="5" s="1"/>
  <c r="E426" i="5" s="1"/>
  <c r="E427" i="5" s="1"/>
  <c r="E428" i="5" s="1"/>
  <c r="E429" i="5" s="1"/>
  <c r="E430" i="5" s="1"/>
  <c r="E431" i="5" s="1"/>
  <c r="E432" i="5" s="1"/>
  <c r="E433" i="5" s="1"/>
  <c r="E434" i="5" s="1"/>
  <c r="E435" i="5" s="1"/>
  <c r="E436" i="5" s="1"/>
  <c r="E437" i="5" s="1"/>
  <c r="E438" i="5" s="1"/>
  <c r="E439" i="5" s="1"/>
  <c r="E440" i="5" s="1"/>
  <c r="E441" i="5" s="1"/>
  <c r="E443" i="5" s="1"/>
  <c r="H443" i="5"/>
  <c r="H105" i="5" s="1"/>
  <c r="H62" i="3" s="1"/>
  <c r="K443" i="5"/>
  <c r="K105" i="5" s="1"/>
  <c r="K62" i="3" s="1"/>
  <c r="G447" i="5"/>
  <c r="A449" i="5"/>
  <c r="G449" i="5"/>
  <c r="H449" i="5"/>
  <c r="A451" i="5"/>
  <c r="C451" i="5"/>
  <c r="K451" i="5"/>
  <c r="G460" i="5"/>
  <c r="H206" i="5" s="1"/>
  <c r="H460" i="5"/>
  <c r="J460" i="5"/>
  <c r="J463" i="5" s="1"/>
  <c r="J470" i="5" s="1"/>
  <c r="J481" i="5" s="1"/>
  <c r="J90" i="5" s="1"/>
  <c r="K460" i="5"/>
  <c r="G463" i="5"/>
  <c r="H463" i="5"/>
  <c r="K463" i="5"/>
  <c r="K470" i="5" s="1"/>
  <c r="K481" i="5" s="1"/>
  <c r="K90" i="5" s="1"/>
  <c r="G468" i="5"/>
  <c r="H468" i="5"/>
  <c r="J468" i="5"/>
  <c r="K468" i="5"/>
  <c r="G470" i="5"/>
  <c r="H470" i="5"/>
  <c r="G481" i="5"/>
  <c r="H90" i="5"/>
  <c r="A488" i="5"/>
  <c r="A490" i="5"/>
  <c r="C490" i="5"/>
  <c r="K490" i="5"/>
  <c r="G499" i="5"/>
  <c r="H499" i="5"/>
  <c r="J499" i="5"/>
  <c r="J502" i="5" s="1"/>
  <c r="J509" i="5" s="1"/>
  <c r="J520" i="5" s="1"/>
  <c r="J91" i="5" s="1"/>
  <c r="K499" i="5"/>
  <c r="G502" i="5"/>
  <c r="H502" i="5"/>
  <c r="K502" i="5"/>
  <c r="K509" i="5" s="1"/>
  <c r="K520" i="5" s="1"/>
  <c r="K91" i="5" s="1"/>
  <c r="G507" i="5"/>
  <c r="H507" i="5"/>
  <c r="J507" i="5"/>
  <c r="K507" i="5"/>
  <c r="G509" i="5"/>
  <c r="H509" i="5"/>
  <c r="G520" i="5"/>
  <c r="H520" i="5"/>
  <c r="H91" i="5" s="1"/>
  <c r="A525" i="5"/>
  <c r="A527" i="5"/>
  <c r="C527" i="5"/>
  <c r="K527" i="5"/>
  <c r="G539" i="5"/>
  <c r="H539" i="5"/>
  <c r="J539" i="5"/>
  <c r="K539" i="5"/>
  <c r="G544" i="5"/>
  <c r="H544" i="5"/>
  <c r="J544" i="5"/>
  <c r="K544" i="5"/>
  <c r="G546" i="5"/>
  <c r="H546" i="5"/>
  <c r="J546" i="5"/>
  <c r="K546" i="5"/>
  <c r="K557" i="5" s="1"/>
  <c r="K92" i="5" s="1"/>
  <c r="G557" i="5"/>
  <c r="H557" i="5"/>
  <c r="H92" i="5" s="1"/>
  <c r="J557" i="5"/>
  <c r="J92" i="5" s="1"/>
  <c r="A562" i="5"/>
  <c r="A564" i="5"/>
  <c r="C564" i="5"/>
  <c r="K564" i="5"/>
  <c r="G576" i="5"/>
  <c r="H576" i="5"/>
  <c r="J576" i="5"/>
  <c r="K576" i="5"/>
  <c r="G581" i="5"/>
  <c r="H581" i="5"/>
  <c r="J581" i="5"/>
  <c r="K581" i="5"/>
  <c r="G583" i="5"/>
  <c r="H583" i="5"/>
  <c r="J583" i="5"/>
  <c r="J594" i="5" s="1"/>
  <c r="J93" i="5" s="1"/>
  <c r="K583" i="5"/>
  <c r="K594" i="5" s="1"/>
  <c r="K93" i="5" s="1"/>
  <c r="G594" i="5"/>
  <c r="H594" i="5"/>
  <c r="H93" i="5" s="1"/>
  <c r="A599" i="5"/>
  <c r="A601" i="5"/>
  <c r="C601" i="5"/>
  <c r="K601" i="5"/>
  <c r="H611" i="5"/>
  <c r="G613" i="5"/>
  <c r="H613" i="5"/>
  <c r="J613" i="5"/>
  <c r="K613" i="5"/>
  <c r="G618" i="5"/>
  <c r="H618" i="5"/>
  <c r="J618" i="5"/>
  <c r="K618" i="5"/>
  <c r="G620" i="5"/>
  <c r="H620" i="5"/>
  <c r="J620" i="5"/>
  <c r="K620" i="5"/>
  <c r="G631" i="5"/>
  <c r="H631" i="5"/>
  <c r="H94" i="5" s="1"/>
  <c r="J631" i="5"/>
  <c r="J94" i="5" s="1"/>
  <c r="K631" i="5"/>
  <c r="A636" i="5"/>
  <c r="A638" i="5"/>
  <c r="C638" i="5"/>
  <c r="K638" i="5"/>
  <c r="G650" i="5"/>
  <c r="H650" i="5"/>
  <c r="J650" i="5"/>
  <c r="J657" i="5" s="1"/>
  <c r="J668" i="5" s="1"/>
  <c r="J95" i="5" s="1"/>
  <c r="K650" i="5"/>
  <c r="G655" i="5"/>
  <c r="H655" i="5"/>
  <c r="H657" i="5" s="1"/>
  <c r="J655" i="5"/>
  <c r="K655" i="5"/>
  <c r="G657" i="5"/>
  <c r="K657" i="5"/>
  <c r="K668" i="5" s="1"/>
  <c r="K95" i="5" s="1"/>
  <c r="K661" i="5"/>
  <c r="G668" i="5"/>
  <c r="H668" i="5"/>
  <c r="H95" i="5" s="1"/>
  <c r="A673" i="5"/>
  <c r="A675" i="5"/>
  <c r="C675" i="5"/>
  <c r="K675" i="5"/>
  <c r="G687" i="5"/>
  <c r="G694" i="5" s="1"/>
  <c r="G705" i="5" s="1"/>
  <c r="G96" i="5" s="1"/>
  <c r="G101" i="5" s="1"/>
  <c r="H210" i="5" s="1"/>
  <c r="H687" i="5"/>
  <c r="H694" i="5" s="1"/>
  <c r="H705" i="5" s="1"/>
  <c r="H96" i="5" s="1"/>
  <c r="J687" i="5"/>
  <c r="K687" i="5"/>
  <c r="G692" i="5"/>
  <c r="H692" i="5"/>
  <c r="J692" i="5"/>
  <c r="K692" i="5"/>
  <c r="J694" i="5"/>
  <c r="K694" i="5"/>
  <c r="J705" i="5"/>
  <c r="J96" i="5" s="1"/>
  <c r="K705" i="5"/>
  <c r="A710" i="5"/>
  <c r="A712" i="5"/>
  <c r="C712" i="5"/>
  <c r="K712" i="5"/>
  <c r="A718" i="5"/>
  <c r="A719" i="5" s="1"/>
  <c r="A720" i="5" s="1"/>
  <c r="A721" i="5" s="1"/>
  <c r="A722" i="5" s="1"/>
  <c r="A723" i="5" s="1"/>
  <c r="A724" i="5" s="1"/>
  <c r="A725" i="5" s="1"/>
  <c r="A726" i="5" s="1"/>
  <c r="A727" i="5" s="1"/>
  <c r="A728" i="5" s="1"/>
  <c r="A729" i="5" s="1"/>
  <c r="A730" i="5" s="1"/>
  <c r="A731" i="5" s="1"/>
  <c r="A732" i="5" s="1"/>
  <c r="A733" i="5" s="1"/>
  <c r="A734" i="5" s="1"/>
  <c r="A735" i="5" s="1"/>
  <c r="E718" i="5"/>
  <c r="E719" i="5" s="1"/>
  <c r="E720" i="5"/>
  <c r="E721" i="5" s="1"/>
  <c r="E722" i="5"/>
  <c r="E723" i="5" s="1"/>
  <c r="E724" i="5"/>
  <c r="E725" i="5" s="1"/>
  <c r="E726" i="5" s="1"/>
  <c r="E727" i="5" s="1"/>
  <c r="E728" i="5" s="1"/>
  <c r="E729" i="5" s="1"/>
  <c r="E730" i="5" s="1"/>
  <c r="E731" i="5" s="1"/>
  <c r="E732" i="5" s="1"/>
  <c r="E733" i="5" s="1"/>
  <c r="E734" i="5" s="1"/>
  <c r="E735" i="5" s="1"/>
  <c r="H742" i="5"/>
  <c r="H97" i="5" s="1"/>
  <c r="K742" i="5"/>
  <c r="K97" i="5" s="1"/>
  <c r="A748" i="5"/>
  <c r="A750" i="5"/>
  <c r="C750" i="5"/>
  <c r="K750" i="5"/>
  <c r="G763" i="5"/>
  <c r="H763" i="5"/>
  <c r="J763" i="5"/>
  <c r="K763" i="5"/>
  <c r="G767" i="5"/>
  <c r="H767" i="5"/>
  <c r="J767" i="5"/>
  <c r="K767" i="5"/>
  <c r="K769" i="5" s="1"/>
  <c r="K780" i="5" s="1"/>
  <c r="K98" i="5" s="1"/>
  <c r="G769" i="5"/>
  <c r="H769" i="5"/>
  <c r="J769" i="5"/>
  <c r="J780" i="5" s="1"/>
  <c r="J98" i="5" s="1"/>
  <c r="G780" i="5"/>
  <c r="H780" i="5"/>
  <c r="H98" i="5" s="1"/>
  <c r="A785" i="5"/>
  <c r="A787" i="5"/>
  <c r="C787" i="5"/>
  <c r="K787" i="5"/>
  <c r="H802" i="5"/>
  <c r="K802" i="5"/>
  <c r="H813" i="5"/>
  <c r="H816" i="5" s="1"/>
  <c r="H99" i="5" s="1"/>
  <c r="K813" i="5"/>
  <c r="K816" i="5" s="1"/>
  <c r="K99" i="5" s="1"/>
  <c r="H197" i="6" l="1"/>
  <c r="H58" i="3"/>
  <c r="H210" i="6"/>
  <c r="G58" i="3"/>
  <c r="K101" i="6"/>
  <c r="K58" i="3" s="1"/>
  <c r="K119" i="6"/>
  <c r="K76" i="3" s="1"/>
  <c r="J101" i="6"/>
  <c r="J58" i="3" s="1"/>
  <c r="J55" i="3"/>
  <c r="H109" i="6"/>
  <c r="H65" i="3"/>
  <c r="H201" i="7"/>
  <c r="G463" i="7"/>
  <c r="G470" i="7" s="1"/>
  <c r="G481" i="7" s="1"/>
  <c r="G90" i="7" s="1"/>
  <c r="G101" i="7" s="1"/>
  <c r="H210" i="7" s="1"/>
  <c r="H206" i="7"/>
  <c r="J460" i="7"/>
  <c r="J463" i="7" s="1"/>
  <c r="J470" i="7" s="1"/>
  <c r="J481" i="7" s="1"/>
  <c r="J90" i="7" s="1"/>
  <c r="J101" i="7" s="1"/>
  <c r="H101" i="5"/>
  <c r="K101" i="5"/>
  <c r="J101" i="5"/>
  <c r="H193" i="5"/>
  <c r="H112" i="5"/>
  <c r="H186" i="5"/>
  <c r="H192" i="5"/>
  <c r="H194" i="5" s="1"/>
  <c r="H190" i="5"/>
  <c r="G313" i="5"/>
  <c r="K122" i="6" l="1"/>
  <c r="H112" i="6"/>
  <c r="H66" i="3"/>
  <c r="H197" i="5"/>
  <c r="H119" i="6" l="1"/>
  <c r="H69" i="3"/>
  <c r="H122" i="6" l="1"/>
  <c r="H76" i="3"/>
</calcChain>
</file>

<file path=xl/sharedStrings.xml><?xml version="1.0" encoding="utf-8"?>
<sst xmlns="http://schemas.openxmlformats.org/spreadsheetml/2006/main" count="6026" uniqueCount="309">
  <si>
    <t xml:space="preserve"> </t>
  </si>
  <si>
    <t>-</t>
  </si>
  <si>
    <t xml:space="preserve">EDUCATION &amp; GENERAL FUNDS </t>
  </si>
  <si>
    <r>
      <t xml:space="preserve">TOTAL TRANSFERS </t>
    </r>
    <r>
      <rPr>
        <b/>
        <sz val="9"/>
        <rFont val="Times New Roman"/>
        <family val="1"/>
      </rPr>
      <t xml:space="preserve">(TO) FROM FUNDS CURRENT </t>
    </r>
  </si>
  <si>
    <t>Subtotal Non-mandatory Transfers:</t>
  </si>
  <si>
    <t>rounding</t>
  </si>
  <si>
    <t>Non-mandatory Transfers:</t>
  </si>
  <si>
    <t>Subtotal Mandatory Transfers:</t>
  </si>
  <si>
    <t>Mandatory Transfers:</t>
  </si>
  <si>
    <t>Estimate</t>
  </si>
  <si>
    <t>Actual</t>
  </si>
  <si>
    <t>No</t>
  </si>
  <si>
    <t xml:space="preserve"> Object</t>
  </si>
  <si>
    <t>2015-16</t>
  </si>
  <si>
    <t>2014-15</t>
  </si>
  <si>
    <t>Ln</t>
  </si>
  <si>
    <t>TRANSFERS (TO) FROM CURRENT EDUCATION &amp; GENERAL FUNDS</t>
  </si>
  <si>
    <t>Format 2000</t>
  </si>
  <si>
    <t>FTE Note:  For actual years the FTE Staff reported is actual staff filled positions and does not include vacancies.  The estimate year responses should assume all positions are filled.</t>
  </si>
  <si>
    <r>
      <t>TOTAL</t>
    </r>
    <r>
      <rPr>
        <b/>
        <sz val="9"/>
        <rFont val="Times New Roman"/>
        <family val="1"/>
      </rPr>
      <t xml:space="preserve"> EDUCATION &amp; GENERAL</t>
    </r>
    <r>
      <rPr>
        <sz val="9"/>
        <rFont val="Times New Roman"/>
        <family val="1"/>
      </rPr>
      <t xml:space="preserve"> HOSPITALS </t>
    </r>
  </si>
  <si>
    <t>Capital</t>
  </si>
  <si>
    <t>Other Current Expense</t>
  </si>
  <si>
    <t>Travel</t>
  </si>
  <si>
    <t>Hourly Compensation</t>
  </si>
  <si>
    <t>Total Personnel</t>
  </si>
  <si>
    <t xml:space="preserve">   Subtotal Support Staff</t>
  </si>
  <si>
    <t>Benefits, Classified Staff</t>
  </si>
  <si>
    <t>Salaries, Classified Staff</t>
  </si>
  <si>
    <t xml:space="preserve">    Subtotal Non-Classified Staff</t>
  </si>
  <si>
    <t>Compensation, Part-Time Non-Classified</t>
  </si>
  <si>
    <t>Benefits, Other, Non-Classified</t>
  </si>
  <si>
    <t>Salaries, Other, Non-Classified</t>
  </si>
  <si>
    <t>DO NOT DELETE ROWS 1-5</t>
  </si>
  <si>
    <t xml:space="preserve">FTE </t>
  </si>
  <si>
    <t>EDUCATION &amp; GENERAL - HOSPITALS</t>
  </si>
  <si>
    <t>Format 1900</t>
  </si>
  <si>
    <r>
      <t>TOTAL</t>
    </r>
    <r>
      <rPr>
        <b/>
        <sz val="9"/>
        <rFont val="Times New Roman"/>
        <family val="1"/>
      </rPr>
      <t xml:space="preserve"> EDUCATION &amp; GENERAL</t>
    </r>
    <r>
      <rPr>
        <sz val="9"/>
        <rFont val="Times New Roman"/>
        <family val="1"/>
      </rPr>
      <t xml:space="preserve"> SCHOLARSHIPS &amp; FELLOWSHIPS</t>
    </r>
  </si>
  <si>
    <t>Scholarships and Fellowships</t>
  </si>
  <si>
    <t>EDUCATION &amp; GENERAL - SCHOLARSHIPS &amp; FELLOWSHIPS</t>
  </si>
  <si>
    <t>Format 1800</t>
  </si>
  <si>
    <r>
      <t>TOTAL</t>
    </r>
    <r>
      <rPr>
        <b/>
        <sz val="9"/>
        <rFont val="Times New Roman"/>
        <family val="1"/>
      </rPr>
      <t xml:space="preserve"> EDUCATION &amp; GENERAL</t>
    </r>
    <r>
      <rPr>
        <sz val="9"/>
        <rFont val="Times New Roman"/>
        <family val="1"/>
      </rPr>
      <t xml:space="preserve"> OPERATION &amp; MAINTENANCE OF PLANT</t>
    </r>
  </si>
  <si>
    <t xml:space="preserve">Capital </t>
  </si>
  <si>
    <t>Utilities</t>
  </si>
  <si>
    <t xml:space="preserve">     Subtotal Classified Staff</t>
  </si>
  <si>
    <t xml:space="preserve">     Subtotal, Non-Classified Staff</t>
  </si>
  <si>
    <t>Benefits, Non-Classified Staff</t>
  </si>
  <si>
    <t>Salaries, Non-Classified Staff</t>
  </si>
  <si>
    <t>EDUCATION &amp; GENERAL - OPERATION &amp; MAINTENANCE OF PLANT</t>
  </si>
  <si>
    <t>Format 1700</t>
  </si>
  <si>
    <r>
      <t>TOTAL</t>
    </r>
    <r>
      <rPr>
        <b/>
        <sz val="9"/>
        <rFont val="Times New Roman"/>
        <family val="1"/>
      </rPr>
      <t xml:space="preserve"> EDUCATION &amp; GENERAL</t>
    </r>
    <r>
      <rPr>
        <sz val="9"/>
        <rFont val="Times New Roman"/>
        <family val="1"/>
      </rPr>
      <t xml:space="preserve"> INSTITUTIONAL SUPPORT</t>
    </r>
  </si>
  <si>
    <t>EDUCATION &amp; GENERAL - INSTITUTIONAL SUPPORT</t>
  </si>
  <si>
    <t>Format 1600</t>
  </si>
  <si>
    <r>
      <t>TOTAL</t>
    </r>
    <r>
      <rPr>
        <b/>
        <sz val="9"/>
        <rFont val="Times New Roman"/>
        <family val="1"/>
      </rPr>
      <t xml:space="preserve"> EDUCATION &amp; GENERAL</t>
    </r>
    <r>
      <rPr>
        <sz val="9"/>
        <rFont val="Times New Roman"/>
        <family val="1"/>
      </rPr>
      <t xml:space="preserve"> STUDENT SERVICES</t>
    </r>
  </si>
  <si>
    <t>EDUCATION &amp; GENERAL - STUDENT SERVICES</t>
  </si>
  <si>
    <t>Format 1500</t>
  </si>
  <si>
    <r>
      <t>TOTAL</t>
    </r>
    <r>
      <rPr>
        <b/>
        <sz val="9"/>
        <rFont val="Times New Roman"/>
        <family val="1"/>
      </rPr>
      <t xml:space="preserve"> EDUCATION &amp; GENERAL</t>
    </r>
    <r>
      <rPr>
        <sz val="9"/>
        <rFont val="Times New Roman"/>
        <family val="1"/>
      </rPr>
      <t xml:space="preserve"> ACADEMIC SUPPORT</t>
    </r>
  </si>
  <si>
    <t>EDUCATION &amp; GENERAL - ACADEMIC SUPPORT</t>
  </si>
  <si>
    <t>Format 1400</t>
  </si>
  <si>
    <r>
      <t>TOTAL</t>
    </r>
    <r>
      <rPr>
        <b/>
        <sz val="9"/>
        <rFont val="Times New Roman"/>
        <family val="1"/>
      </rPr>
      <t xml:space="preserve"> EDUCATION &amp; GENERAL</t>
    </r>
    <r>
      <rPr>
        <sz val="9"/>
        <rFont val="Times New Roman"/>
        <family val="1"/>
      </rPr>
      <t xml:space="preserve"> PUBLIC SERVICE</t>
    </r>
  </si>
  <si>
    <t>EDUCATION &amp; GENERAL - PUBLIC SERVICE</t>
  </si>
  <si>
    <t>Format 1300</t>
  </si>
  <si>
    <r>
      <t>TOTAL</t>
    </r>
    <r>
      <rPr>
        <b/>
        <sz val="9"/>
        <rFont val="Times New Roman"/>
        <family val="1"/>
      </rPr>
      <t xml:space="preserve"> EDUCATION &amp; GENERAL</t>
    </r>
    <r>
      <rPr>
        <sz val="9"/>
        <rFont val="Times New Roman"/>
        <family val="1"/>
      </rPr>
      <t xml:space="preserve"> RESEARCH </t>
    </r>
  </si>
  <si>
    <t>Compensation, Support Assistants</t>
  </si>
  <si>
    <t>Subtotal, Faculty</t>
  </si>
  <si>
    <t>Benefits, Part-Time Faculty, Non-Classified</t>
  </si>
  <si>
    <t>Salaries, Part-Time Faculty Non-Classified</t>
  </si>
  <si>
    <t>Benefits, Full-time Faculty Non-Classified</t>
  </si>
  <si>
    <t>Salaries, Full-Time Faculty Non-Classified</t>
  </si>
  <si>
    <t>EDUCATION &amp; GENERAL - RESEARCH</t>
  </si>
  <si>
    <t>Format 1200</t>
  </si>
  <si>
    <r>
      <t>TOTAL</t>
    </r>
    <r>
      <rPr>
        <b/>
        <sz val="9"/>
        <rFont val="Times New Roman"/>
        <family val="1"/>
      </rPr>
      <t xml:space="preserve"> EDUCATION &amp; GENERAL</t>
    </r>
    <r>
      <rPr>
        <sz val="9"/>
        <rFont val="Times New Roman"/>
        <family val="1"/>
      </rPr>
      <t xml:space="preserve"> INSTRUCTION </t>
    </r>
  </si>
  <si>
    <t xml:space="preserve">  Subtotal Support Staff</t>
  </si>
  <si>
    <t xml:space="preserve">  Subtotal Non-Classified Staff</t>
  </si>
  <si>
    <t>EDUCATION &amp; GENERAL - INSTRUCTION</t>
  </si>
  <si>
    <t>Format 1100</t>
  </si>
  <si>
    <t>TOTAL APPROPRIATION REVENUES</t>
  </si>
  <si>
    <t>Other Restrictions of General Fund / Revenue</t>
  </si>
  <si>
    <t>Local District College Appropriation</t>
  </si>
  <si>
    <t>General Fund Appropriations</t>
  </si>
  <si>
    <t>STATE SUPPORT</t>
  </si>
  <si>
    <t>Format  600</t>
  </si>
  <si>
    <t xml:space="preserve">        as a result of HB 11-1301.</t>
  </si>
  <si>
    <t xml:space="preserve">      expenses should approximate the  E&amp;G portion of the institutions overall "change in fund balance".  </t>
  </si>
  <si>
    <t>TOTAL NON APPROPRIATED E &amp; G REVENUES</t>
  </si>
  <si>
    <t>Total Non Appropriated Education &amp; General Revenues</t>
  </si>
  <si>
    <t>Miscellaneous Non-Operating Income</t>
  </si>
  <si>
    <t>Investment Income</t>
  </si>
  <si>
    <t>Rents</t>
  </si>
  <si>
    <t>Other Mandatory Fees</t>
  </si>
  <si>
    <t>State Grants and Contracts (not FFS)</t>
  </si>
  <si>
    <t>Student Activity Fees</t>
  </si>
  <si>
    <t>Incidental Income - Educational Activities</t>
  </si>
  <si>
    <t>Miscellaneous Revenues</t>
  </si>
  <si>
    <t>Indirect Cost Recoveries</t>
  </si>
  <si>
    <t>Non Appropriated Education &amp; General Revenues (Itemize below)</t>
  </si>
  <si>
    <t>Format  411</t>
  </si>
  <si>
    <t>TOTAL OTHER APPROPRIATED E &amp; G REVENUES</t>
  </si>
  <si>
    <t>DOLA Local Govt Mineral Impact Fund</t>
  </si>
  <si>
    <t>Tobacco Settlement Moneys</t>
  </si>
  <si>
    <t>Federal Stabilization Funds (ARRA) (RSC 7540)</t>
  </si>
  <si>
    <t>Report in Format 411</t>
  </si>
  <si>
    <t>Format  410</t>
  </si>
  <si>
    <t>Tuition rate information previously provided in Formats 35R and 35NR can be found in the DHE Tuition and Fee Survey.</t>
  </si>
  <si>
    <t>Total Tuition Includes Stipend Reimbursement</t>
  </si>
  <si>
    <t>TOTAL TUITION REVENUE</t>
  </si>
  <si>
    <t>SUBTOTAL UNDERGRADUATE</t>
  </si>
  <si>
    <t>SUBTOTAL GRADUATE</t>
  </si>
  <si>
    <t>SUBTOTAL NONRESIDENT</t>
  </si>
  <si>
    <t>SUBTOTAL RESIDENT</t>
  </si>
  <si>
    <t>Undergraduate (4902)</t>
  </si>
  <si>
    <t>Graduate (4901)</t>
  </si>
  <si>
    <t xml:space="preserve">  Nonresident</t>
  </si>
  <si>
    <t>Undergraduate (4802)</t>
  </si>
  <si>
    <t>Graduate (4801)</t>
  </si>
  <si>
    <t xml:space="preserve">  Resident</t>
  </si>
  <si>
    <t>SUBTOTAL</t>
  </si>
  <si>
    <t xml:space="preserve">  Subtotal Spring</t>
  </si>
  <si>
    <t>SPRING</t>
  </si>
  <si>
    <t xml:space="preserve">  Subtotal Winter</t>
  </si>
  <si>
    <t>WINTER</t>
  </si>
  <si>
    <t xml:space="preserve">  Subtotal Fall</t>
  </si>
  <si>
    <t>FALL</t>
  </si>
  <si>
    <t xml:space="preserve">  Subtotal Summer</t>
  </si>
  <si>
    <t>SUMMER</t>
  </si>
  <si>
    <t>TOTAL TUITION REVENUE and STUDENT FTE</t>
  </si>
  <si>
    <t>Format  100</t>
  </si>
  <si>
    <t xml:space="preserve">NOTE: Graduate I counts include UNC, CSU Public Health Students.  UNC Students = 36 (Masters = 30, Certificates = 6)  CSU students = 87 (All Masters)  </t>
  </si>
  <si>
    <t xml:space="preserve">                *Graduate II data includes doctorate and professional students.  </t>
  </si>
  <si>
    <t xml:space="preserve">Data are headcount numbers.  Table 9 &amp; 10  </t>
  </si>
  <si>
    <t>NOTE:  *Graduate I  data includes Masters, Certificates and Non-Degree Students.</t>
  </si>
  <si>
    <t>*Source: Fall 2014 AMC EOT Enrollment Reports.</t>
  </si>
  <si>
    <t xml:space="preserve">            Detailed data available upon request.</t>
  </si>
  <si>
    <t xml:space="preserve">NOTE:  Institutions are required to maintain detailed information on the above data by Classification of Instructional Program (CIP) area.  </t>
  </si>
  <si>
    <t>Grand Total</t>
  </si>
  <si>
    <t xml:space="preserve">     Total Graduate</t>
  </si>
  <si>
    <t>Graduate II</t>
  </si>
  <si>
    <t>Graduate I</t>
  </si>
  <si>
    <t xml:space="preserve">     Total Undergraduate</t>
  </si>
  <si>
    <t>Upper Level</t>
  </si>
  <si>
    <t>Lower Level</t>
  </si>
  <si>
    <t>Vocational</t>
  </si>
  <si>
    <t>RATIO</t>
  </si>
  <si>
    <t>FACULTY</t>
  </si>
  <si>
    <t>STUDENTS</t>
  </si>
  <si>
    <t>COURSE LEVEL</t>
  </si>
  <si>
    <t>S/F</t>
  </si>
  <si>
    <t>FTE</t>
  </si>
  <si>
    <t>Acutual</t>
  </si>
  <si>
    <t>SUMMARY</t>
  </si>
  <si>
    <t>Format   40</t>
  </si>
  <si>
    <t xml:space="preserve">Data are headcount numbers.  Table 1B  </t>
  </si>
  <si>
    <t>Note: Rows 19 through 27 provide compensation information for instructional and research faculty only.  Prior to FY 2010-11, past budget databooks provided compensation information for instructional faculty and staff.</t>
  </si>
  <si>
    <t>Total Faculty and Staff FTE  (Format 20)</t>
  </si>
  <si>
    <t xml:space="preserve">  Part-time Average Compensation</t>
  </si>
  <si>
    <t xml:space="preserve">  Full-time Average Compensation</t>
  </si>
  <si>
    <t xml:space="preserve">  All Faculty Combined</t>
  </si>
  <si>
    <t>AVG COMPENSATION INSTRUCTIONAL and RESEARCH FACULTY</t>
  </si>
  <si>
    <t xml:space="preserve">  FTE Part-time Faculty</t>
  </si>
  <si>
    <t xml:space="preserve">  FTE Full-time Faculty</t>
  </si>
  <si>
    <t xml:space="preserve">  Faculty FTE Total</t>
  </si>
  <si>
    <t>INSTRUCTIONAL and RESEARCH FACULTY DATA (SOURCE FMT 40 OR FMT 1100 and 1200)</t>
  </si>
  <si>
    <t xml:space="preserve">COF Stipend Per Undergraduate Resident FTE </t>
  </si>
  <si>
    <t>Total E&amp;G Cost Per FTE Student</t>
  </si>
  <si>
    <t>COST PER STUDENT</t>
  </si>
  <si>
    <t xml:space="preserve">  Total FTE Students</t>
  </si>
  <si>
    <t xml:space="preserve">  Total FTE Graduate</t>
  </si>
  <si>
    <t xml:space="preserve">  Total FTE Undergraduate</t>
  </si>
  <si>
    <t xml:space="preserve">  Total Nonresident FTE </t>
  </si>
  <si>
    <t xml:space="preserve">  Nonresident Graduate FTE</t>
  </si>
  <si>
    <t xml:space="preserve">  Nonresident Undergraduate FTE</t>
  </si>
  <si>
    <t xml:space="preserve">  Total Resident FTE </t>
  </si>
  <si>
    <t xml:space="preserve">  Resident Graduate FTE</t>
  </si>
  <si>
    <t>2C</t>
  </si>
  <si>
    <t>Total Resident Undergraduate FTE</t>
  </si>
  <si>
    <t>2B</t>
  </si>
  <si>
    <t>Non-COF Resident Undergraduate FTE</t>
  </si>
  <si>
    <t>2A</t>
  </si>
  <si>
    <t>COF Resident Undergraduate FTE</t>
  </si>
  <si>
    <t>STUDENT FTE DATA:</t>
  </si>
  <si>
    <t>STUDENT, FACULTY, AND  STAFF DATA</t>
  </si>
  <si>
    <t>Format   30</t>
  </si>
  <si>
    <t>* This is not needed by institution, but only in total for the system.</t>
  </si>
  <si>
    <t>Total</t>
  </si>
  <si>
    <t xml:space="preserve">Specialized educational services and professional degrees, including but not limited to the areas of dentistry medicine, venerinary medicine, nursing, law, forestry, and engineering. </t>
  </si>
  <si>
    <t>Economic development</t>
  </si>
  <si>
    <t>Graduate school services</t>
  </si>
  <si>
    <t xml:space="preserve">Reciprocal </t>
  </si>
  <si>
    <t>Educational services in rural areas or communities in which the cost of delivering       the educational services is not sustained by the amount received in student tuition</t>
  </si>
  <si>
    <t>Contracts:</t>
  </si>
  <si>
    <t>Fee-For-Service Contracts (System Level Only)*</t>
  </si>
  <si>
    <t>Format  070</t>
  </si>
  <si>
    <t>Blue cells should be entered directly on this format, they will not "roll up" from another format</t>
  </si>
  <si>
    <r>
      <t>TOTAL</t>
    </r>
    <r>
      <rPr>
        <sz val="9"/>
        <rFont val="Times New Roman"/>
        <family val="1"/>
      </rPr>
      <t xml:space="preserve"> EDUCATION &amp; GENERAL REVENUE</t>
    </r>
  </si>
  <si>
    <t>Fmt. 411 Ln 20</t>
  </si>
  <si>
    <t>Non Appropriated E &amp; G (Other than Tuition) Program Code 11XX</t>
  </si>
  <si>
    <t>Fmt. 410 Ln 20</t>
  </si>
  <si>
    <t>Appropriated E&amp;G (not including ARRA)</t>
  </si>
  <si>
    <t>Fmt. 100</t>
  </si>
  <si>
    <t>Total Tuition</t>
  </si>
  <si>
    <t>Non-Resident Tuition</t>
  </si>
  <si>
    <t>Graduate Resident Tuition</t>
  </si>
  <si>
    <t>Subtotal Undergraduate Resident Tuition</t>
  </si>
  <si>
    <t>Undergraduate Resident Tuition "Student Share"</t>
  </si>
  <si>
    <t>Undergraduate Resident Tuition "Stipend"</t>
  </si>
  <si>
    <t>Fmt. 070 Ln 12</t>
  </si>
  <si>
    <t>FFS Contracts</t>
  </si>
  <si>
    <t>Fmt. 600 Ln 25</t>
  </si>
  <si>
    <t>State Appropriation</t>
  </si>
  <si>
    <t>SOURCE OF FUNDS (Fund Number)</t>
  </si>
  <si>
    <r>
      <t xml:space="preserve">TOTAL </t>
    </r>
    <r>
      <rPr>
        <sz val="9"/>
        <rFont val="Times New Roman"/>
        <family val="1"/>
      </rPr>
      <t>EDUCATION &amp; GENERAL EXPENDITURES</t>
    </r>
  </si>
  <si>
    <t>Fmt. 2000 Ln 20</t>
  </si>
  <si>
    <t>Transfers</t>
  </si>
  <si>
    <t>Fmt. 1900 Ln 25</t>
  </si>
  <si>
    <t>Hospitals</t>
  </si>
  <si>
    <t>Fmt. 1800 Ln 25</t>
  </si>
  <si>
    <t>Scholarships &amp; Fellowships</t>
  </si>
  <si>
    <t>Fmt. 1700 Ln 25</t>
  </si>
  <si>
    <t xml:space="preserve">Operation &amp; Maintenance of Plant </t>
  </si>
  <si>
    <t>Fmt. 1600 Ln 25</t>
  </si>
  <si>
    <t>Institutional Support</t>
  </si>
  <si>
    <t>Fmt. 1500 Ln 25</t>
  </si>
  <si>
    <t>Student Services</t>
  </si>
  <si>
    <t>Fmt. 1400 Ln 25</t>
  </si>
  <si>
    <t>Academic Support</t>
  </si>
  <si>
    <t>Fmt. 1300 Ln 25</t>
  </si>
  <si>
    <t>Public Service</t>
  </si>
  <si>
    <t>Fmt. 1200 Ln 25</t>
  </si>
  <si>
    <t>Research (State Supported)</t>
  </si>
  <si>
    <t>Fmt. 1100 Ln 25</t>
  </si>
  <si>
    <t>Instruction</t>
  </si>
  <si>
    <t xml:space="preserve">Summary  </t>
  </si>
  <si>
    <t>Functional Expenditure</t>
  </si>
  <si>
    <t>INSTITUTION SUMMARY</t>
  </si>
  <si>
    <t>Format   20</t>
  </si>
  <si>
    <t xml:space="preserve">Institution No.:  </t>
  </si>
  <si>
    <t>Appropriated E&amp;G</t>
  </si>
  <si>
    <t>Subtotal Undergraduate Tuition</t>
  </si>
  <si>
    <t>Fmt. 700 Ln 1</t>
  </si>
  <si>
    <r>
      <t>TOTAL</t>
    </r>
    <r>
      <rPr>
        <b/>
        <sz val="9"/>
        <rFont val="Times New Roman"/>
        <family val="1"/>
      </rPr>
      <t xml:space="preserve"> </t>
    </r>
    <r>
      <rPr>
        <sz val="9"/>
        <rFont val="Times New Roman"/>
        <family val="1"/>
      </rPr>
      <t>EDUCATION &amp; GENERAL EXPENDITURES</t>
    </r>
  </si>
  <si>
    <t xml:space="preserve">NAME: </t>
  </si>
  <si>
    <t>Governing Board Summary</t>
  </si>
  <si>
    <t>Format   10</t>
  </si>
  <si>
    <t>Contact Information:</t>
  </si>
  <si>
    <t>Institution Code:</t>
  </si>
  <si>
    <t>Anschutz Medical Campus</t>
  </si>
  <si>
    <t>Unit (Campus):</t>
  </si>
  <si>
    <t>University of Colorado</t>
  </si>
  <si>
    <t>Institution Name:</t>
  </si>
  <si>
    <t xml:space="preserve">               Estimate Fiscal Year 2015-16</t>
  </si>
  <si>
    <t xml:space="preserve">               Actual Fiscal Year 2014-15</t>
  </si>
  <si>
    <t>Budget Data Book</t>
  </si>
  <si>
    <t>Format 1</t>
  </si>
  <si>
    <t>Scholarship allowance information can be found on the institution's audited financial statements or in the state's accounting system (CORE).  The actual institutional funds devoted to student financial aid are reported on this format.</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</si>
  <si>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</si>
  <si>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</si>
  <si>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</si>
  <si>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</si>
  <si>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</si>
  <si>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</si>
  <si>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t xml:space="preserve">E&amp;G Rollforward (TO future year) / FROM prior year </t>
    </r>
    <r>
      <rPr>
        <vertAlign val="superscript"/>
        <sz val="9"/>
        <rFont val="Times New Roman"/>
        <family val="1"/>
      </rPr>
      <t>3</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</si>
  <si>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</si>
  <si>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</si>
  <si>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t xml:space="preserve">Academic Fees </t>
    </r>
    <r>
      <rPr>
        <sz val="9"/>
        <color indexed="10"/>
        <rFont val="Times New Roman"/>
        <family val="1"/>
      </rPr>
      <t>( RSC 5009)</t>
    </r>
    <r>
      <rPr>
        <vertAlign val="superscript"/>
        <sz val="9"/>
        <rFont val="Times New Roman"/>
        <family val="1"/>
      </rPr>
      <t>2</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</si>
  <si>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</si>
  <si>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</si>
  <si>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t>Amendment 50 Moneys (Transfer Code 900T)</t>
    </r>
    <r>
      <rPr>
        <vertAlign val="superscript"/>
        <sz val="9"/>
        <rFont val="Times New Roman"/>
        <family val="1"/>
      </rPr>
      <t>3</t>
    </r>
  </si>
  <si>
    <r>
      <t>Appropriated Academic Fees ( RSC 5002)</t>
    </r>
    <r>
      <rPr>
        <vertAlign val="superscript"/>
        <sz val="9"/>
        <rFont val="Times New Roman"/>
        <family val="1"/>
      </rPr>
      <t>2</t>
    </r>
  </si>
  <si>
    <r>
      <t>APPROPRIATED EDUCATION &amp; GENERAL REVENUE (Other than Tuition) (Function Code 1100)</t>
    </r>
    <r>
      <rPr>
        <b/>
        <vertAlign val="superscript"/>
        <sz val="9"/>
        <rFont val="Times New Roman"/>
        <family val="1"/>
      </rPr>
      <t>1</t>
    </r>
  </si>
  <si>
    <t>Scholarship allowance information can be found on the institution's audited financial statements or in the state's accounting system (CORE).  The actual institutional funds devoted to student financial aid are reported on Format 1800.</t>
  </si>
  <si>
    <t>(E&amp;G CORE Function Code 1100)</t>
  </si>
  <si>
    <t>CORE Revenue Source Code (RSC):</t>
  </si>
  <si>
    <t>2013-14</t>
  </si>
  <si>
    <r>
      <rPr>
        <vertAlign val="superscript"/>
        <sz val="9"/>
        <rFont val="Times New Roman"/>
        <family val="1"/>
      </rPr>
      <t xml:space="preserve">1 </t>
    </r>
    <r>
      <rPr>
        <sz val="9"/>
        <rFont val="Times New Roman"/>
        <family val="1"/>
      </rPr>
      <t>This is not needed by institution, but only in total for the system.</t>
    </r>
  </si>
  <si>
    <r>
      <t>Fee-For-Service Contracts (System Level Only)</t>
    </r>
    <r>
      <rPr>
        <b/>
        <vertAlign val="superscript"/>
        <sz val="9"/>
        <rFont val="Times New Roman"/>
        <family val="1"/>
      </rPr>
      <t>1</t>
    </r>
  </si>
  <si>
    <t>CORE Code: 4407</t>
  </si>
  <si>
    <t>Non Appropriated E &amp; G (Other than Tuition) Function Code 11XX</t>
  </si>
  <si>
    <t>Boulder</t>
  </si>
  <si>
    <t>Date: October 13, 2015</t>
  </si>
  <si>
    <t>*FTE FACULTY - Data for Format 40 taken from P:\2011\20110255_CCIFAllocatedFTEForISIS\FY2014_CCIFTEST_FROMFY2010PROCESS.accdb, qry2011025501_QA1_FacFTESummaryForFormat40</t>
  </si>
  <si>
    <t>*Actual FTE STUDENTS - Data for Format 40 taken from SSRS report FTEReportforBudgetDataBook.rdl (Project #20100190) and excel document P:\2014\2014204_BudgetDataBook2013\FTEReportforBudgetDataBookFY14.xls</t>
  </si>
  <si>
    <t>*Data for Format 30 and Format 100 taken from CCHE FTE Report</t>
  </si>
  <si>
    <t>205-16</t>
  </si>
  <si>
    <t>Denver Campus</t>
  </si>
  <si>
    <t>Capital Assets Addition</t>
  </si>
  <si>
    <t>TRW Purchase</t>
  </si>
  <si>
    <t>Visual and Performing Arts Building</t>
  </si>
  <si>
    <t>Academic Office Building</t>
  </si>
  <si>
    <t>Lane Center</t>
  </si>
  <si>
    <t>Science and Engineering Building</t>
  </si>
  <si>
    <t xml:space="preserve">  </t>
  </si>
  <si>
    <t>Fmt. 411 Ln 30</t>
  </si>
  <si>
    <t>Institution No.:  GFC</t>
  </si>
  <si>
    <t>Submitted: October 13, 2015</t>
  </si>
  <si>
    <t>Colorado Springs</t>
  </si>
  <si>
    <t>Fixed Asset Additions</t>
  </si>
  <si>
    <t>System Administration</t>
  </si>
  <si>
    <t>University of Colorado System</t>
  </si>
  <si>
    <r>
      <t>Fee-For-Service Contracts (System Level Only)</t>
    </r>
    <r>
      <rPr>
        <b/>
        <vertAlign val="superscript"/>
        <sz val="9"/>
        <rFont val="Times New Roman"/>
        <family val="1"/>
      </rPr>
      <t>1, 2</t>
    </r>
  </si>
  <si>
    <r>
      <t xml:space="preserve">2 </t>
    </r>
    <r>
      <rPr>
        <sz val="9"/>
        <color theme="1"/>
        <rFont val="Times New Roman"/>
        <family val="1"/>
      </rPr>
      <t xml:space="preserve">Line 6 2014-15 Actual column includes $250,000 in for Alzheimer's Disease Center, Section 23-21-703, C.R.S. </t>
    </r>
  </si>
  <si>
    <t xml:space="preserve">2015-16 Estimate column includes $527,495 for Alzheimer’s Disease Center, Section 23-21-703, C.R.S. </t>
  </si>
  <si>
    <t>(2015-16 Estimate column total $527,495 is a result of $277,495 from the 11% Total State Appropriation increase over the FY 2014-15 base amount, plus an additional $250,000 as a result of JBC action during March 2015 figure setting.)</t>
  </si>
  <si>
    <t xml:space="preserve">Specialized educational services and professional degrees, including but not limited to the areas of dentistry medicine, veterinary medicine, nursing, law, forestry, and engineering. </t>
  </si>
  <si>
    <t>Chad Marturano 303-860-5618</t>
  </si>
  <si>
    <t>Celina Duran       303-860-5612</t>
  </si>
  <si>
    <r>
      <rPr>
        <b/>
        <u/>
        <sz val="9"/>
        <rFont val="Times New Roman"/>
        <family val="1"/>
      </rPr>
      <t xml:space="preserve">Special Note: </t>
    </r>
    <r>
      <rPr>
        <sz val="9"/>
        <rFont val="Times New Roman"/>
        <family val="1"/>
      </rPr>
      <t xml:space="preserve"> Appropriation for FY 2015-16 FFS 23-18-303, C.R.S. is $61,161,635.  Corresponding FFS contract provided $38,280,900 for Role and Mission and $21,520,770 for Performance.  
However, FY 2015-16 Estimate column does not show this amount due to an error during Figure setting process as well as already known transfer amount at CU Anschutz for stipend eligible student FTE.  The FY 2015-16 Estimate column for the University of Colorado has accounted for an anticipated FY 2015-16 supplemental shifting $277,495 from FFS 23-18-303, C.R.S. to FFS SEP 23-18-304, C.R.S., which the JBC staff and Department staff agreed to on April 28, 2015 as well as a transfer from FFS 23-18-303, C.R.S. to Stipend in the amount of $111,810.
</t>
    </r>
    <r>
      <rPr>
        <u/>
        <sz val="9"/>
        <rFont val="Times New Roman"/>
        <family val="1"/>
      </rPr>
      <t xml:space="preserve">FY 2015-16 </t>
    </r>
    <r>
      <rPr>
        <sz val="9"/>
        <rFont val="Times New Roman"/>
        <family val="1"/>
      </rPr>
      <t xml:space="preserve">                   </t>
    </r>
    <r>
      <rPr>
        <u/>
        <sz val="9"/>
        <rFont val="Times New Roman"/>
        <family val="1"/>
      </rPr>
      <t xml:space="preserve">Appropriation </t>
    </r>
    <r>
      <rPr>
        <sz val="9"/>
        <rFont val="Times New Roman"/>
        <family val="1"/>
      </rPr>
      <t xml:space="preserve">    </t>
    </r>
    <r>
      <rPr>
        <u/>
        <sz val="9"/>
        <rFont val="Times New Roman"/>
        <family val="1"/>
      </rPr>
      <t xml:space="preserve"> Adjustment  </t>
    </r>
    <r>
      <rPr>
        <sz val="9"/>
        <rFont val="Times New Roman"/>
        <family val="1"/>
      </rPr>
      <t xml:space="preserve">    </t>
    </r>
    <r>
      <rPr>
        <u/>
        <sz val="9"/>
        <rFont val="Times New Roman"/>
        <family val="1"/>
      </rPr>
      <t xml:space="preserve"> Estimate Column</t>
    </r>
    <r>
      <rPr>
        <sz val="9"/>
        <rFont val="Times New Roman"/>
        <family val="1"/>
      </rPr>
      <t xml:space="preserve">
Stipend:                          $61,134,606          $111,810          $61,246,416
FFS 23-18-303, C.R.S.:  $61,161,635       &lt;$389,305&gt;        $60,772,330
</t>
    </r>
    <r>
      <rPr>
        <u/>
        <sz val="9"/>
        <rFont val="Times New Roman"/>
        <family val="1"/>
      </rPr>
      <t>SEP 23-18-304, C.R.S.:  $62,319,426          $277,495          $62,596,921</t>
    </r>
    <r>
      <rPr>
        <sz val="9"/>
        <rFont val="Times New Roman"/>
        <family val="1"/>
      </rPr>
      <t xml:space="preserve">
TOTAL:                         $184,615,667                   $0         $184,615,667</t>
    </r>
  </si>
  <si>
    <r>
      <t>Submitted</t>
    </r>
    <r>
      <rPr>
        <b/>
        <sz val="24"/>
        <rFont val="Times New Roman"/>
        <family val="1"/>
      </rPr>
      <t>: October 13, 2015</t>
    </r>
  </si>
  <si>
    <t xml:space="preserve">Date: October 13, 2015 </t>
  </si>
  <si>
    <t>(E&amp;G CORE Program Code 1100)</t>
  </si>
  <si>
    <r>
      <t>APPROPRIATED EDUCATION &amp; GENERAL REVENUE (Other than Tuition) (Program Code 1100)</t>
    </r>
    <r>
      <rPr>
        <b/>
        <vertAlign val="superscript"/>
        <sz val="9"/>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</si>
</sst>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_)"/>
    <numFmt numFmtId="166" formatCode="#,##0.0_);\(#,##0.0\)"/>
    <numFmt numFmtId="167" formatCode="_(* #,##0_);_(* \(#,##0\);_(* &quot;-&quot;??_);_(@_)"/>
    <numFmt numFmtId="168" formatCode="_(* #,##0.0_);_(* \(#,##0.0\);_(* &quot;-&quot;??_);_(@_)"/>
    <numFmt numFmtId="169" formatCode="_(* #,##0.000_);_(* \(#,##0.000\);_(* &quot;-&quot;??_);_(@_)"/>
    <numFmt numFmtId="170" formatCode="0.0_)"/>
    <numFmt numFmtId="171" formatCode="_(* #,##0.00_);_(* \(#,##0.00\);_(* &quot;-&quot;_);_(@_)"/>
    <numFmt numFmtId="172" formatCode="0.0%"/>
    <numFmt numFmtId="173" formatCode="_(* #,##0.0_);_(* \(#,##0.0\);_(* &quot;-&quot;_);_(@_)"/>
  </numFmts>
  <fonts count="30">
    <font>
      <sz val="11"/>
      <color theme="1"/>
      <name val="Calibri"/>
      <family val="2"/>
      <scheme val="minor"/>
    </font>
    <font>
      <sz val="10"/>
      <name val="Courier"/>
      <family val="3"/>
    </font>
    <font>
      <sz val="9"/>
      <name val="Times New Roman"/>
      <family val="1"/>
    </font>
    <font>
      <b/>
      <sz val="9"/>
      <name val="Times New Roman"/>
      <family val="1"/>
    </font>
    <font>
      <sz val="10"/>
      <name val="Arial"/>
      <family val="2"/>
    </font>
    <font>
      <b/>
      <sz val="8"/>
      <name val="Times New Roman"/>
      <family val="1"/>
    </font>
    <font>
      <strike/>
      <sz val="9"/>
      <name val="Times New Roman"/>
      <family val="1"/>
    </font>
    <font>
      <sz val="12"/>
      <color rgb="FF000000"/>
      <name val="Times New Roman"/>
      <family val="1"/>
    </font>
    <font>
      <sz val="9"/>
      <color indexed="10"/>
      <name val="Times New Roman"/>
      <family val="1"/>
    </font>
    <font>
      <b/>
      <sz val="9"/>
      <color rgb="FFFF0000"/>
      <name val="Times New Roman"/>
      <family val="1"/>
    </font>
    <font>
      <sz val="11"/>
      <color theme="1"/>
      <name val="Arial"/>
      <family val="2"/>
    </font>
    <font>
      <sz val="9"/>
      <color rgb="FFFF0000"/>
      <name val="Times New Roman"/>
      <family val="1"/>
    </font>
    <font>
      <sz val="10"/>
      <name val="Times New Roman"/>
      <family val="1"/>
    </font>
    <font>
      <i/>
      <sz val="10"/>
      <name val="Times New Roman"/>
      <family val="1"/>
    </font>
    <font>
      <b/>
      <sz val="22"/>
      <name val="Times New Roman"/>
      <family val="1"/>
    </font>
    <font>
      <b/>
      <i/>
      <sz val="9"/>
      <name val="Times New Roman"/>
      <family val="1"/>
    </font>
    <font>
      <sz val="26"/>
      <name val="Times New Roman"/>
      <family val="1"/>
    </font>
    <font>
      <b/>
      <sz val="26"/>
      <name val="Times New Roman"/>
      <family val="1"/>
    </font>
    <font>
      <b/>
      <u/>
      <sz val="36"/>
      <name val="Times New Roman"/>
      <family val="1"/>
    </font>
    <font>
      <u/>
      <sz val="11"/>
      <color theme="10"/>
      <name val="Calibri"/>
      <family val="2"/>
    </font>
    <font>
      <sz val="12"/>
      <name val="Arial MT"/>
    </font>
    <font>
      <vertAlign val="superscript"/>
      <sz val="9"/>
      <name val="Times New Roman"/>
      <family val="1"/>
    </font>
    <font>
      <b/>
      <vertAlign val="superscript"/>
      <sz val="9"/>
      <name val="Times New Roman"/>
      <family val="1"/>
    </font>
    <font>
      <b/>
      <sz val="24"/>
      <name val="Times New Roman"/>
      <family val="1"/>
    </font>
    <font>
      <sz val="11"/>
      <color theme="1"/>
      <name val="Calibri"/>
      <family val="2"/>
    </font>
    <font>
      <vertAlign val="superscript"/>
      <sz val="9"/>
      <color theme="1"/>
      <name val="Times New Roman"/>
      <family val="1"/>
    </font>
    <font>
      <sz val="9"/>
      <color theme="1"/>
      <name val="Times New Roman"/>
      <family val="1"/>
    </font>
    <font>
      <b/>
      <u/>
      <sz val="9"/>
      <name val="Times New Roman"/>
      <family val="1"/>
    </font>
    <font>
      <sz val="11"/>
      <color theme="1"/>
      <name val="Calibri"/>
      <family val="2"/>
      <scheme val="minor"/>
    </font>
    <font>
      <u/>
      <sz val="9"/>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theme="8" tint="0.59999389629810485"/>
        <bgColor indexed="64"/>
      </patternFill>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64">
    <xf numFmtId="0" fontId="0" fillId="0" borderId="0"/>
    <xf numFmtId="0" fontId="1" fillId="0" borderId="0"/>
    <xf numFmtId="43" fontId="4" fillId="0" borderId="0" applyFont="0" applyFill="0" applyBorder="0" applyAlignment="0" applyProtection="0"/>
    <xf numFmtId="0" fontId="10"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0" fontId="1" fillId="0" borderId="0"/>
    <xf numFmtId="0" fontId="1" fillId="0" borderId="0"/>
    <xf numFmtId="0" fontId="20" fillId="0" borderId="0"/>
    <xf numFmtId="0" fontId="1" fillId="0" borderId="0"/>
    <xf numFmtId="0" fontId="1" fillId="0" borderId="0"/>
    <xf numFmtId="9" fontId="4"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8" fillId="0" borderId="0" applyFont="0" applyFill="0" applyBorder="0" applyAlignment="0" applyProtection="0"/>
  </cellStyleXfs>
  <cellXfs count="369">
    <xf numFmtId="0" fontId="0" fillId="0" borderId="0" xfId="0"/>
    <xf numFmtId="0" fontId="2" fillId="0" borderId="0" xfId="1" applyFont="1" applyFill="1"/>
    <xf numFmtId="3" fontId="2" fillId="0" borderId="0" xfId="1" applyNumberFormat="1" applyFont="1" applyFill="1"/>
    <xf numFmtId="164" fontId="2" fillId="0" borderId="0" xfId="1" applyNumberFormat="1" applyFont="1" applyFill="1"/>
    <xf numFmtId="3" fontId="2" fillId="0" borderId="0" xfId="1" applyNumberFormat="1" applyFont="1" applyFill="1" applyProtection="1"/>
    <xf numFmtId="164" fontId="2" fillId="0" borderId="0" xfId="1" applyNumberFormat="1" applyFont="1" applyFill="1" applyProtection="1"/>
    <xf numFmtId="165" fontId="2" fillId="0" borderId="0" xfId="1" applyNumberFormat="1" applyFont="1" applyFill="1" applyProtection="1"/>
    <xf numFmtId="0" fontId="2" fillId="0" borderId="0" xfId="1" applyFont="1" applyFill="1" applyAlignment="1">
      <alignment horizontal="center"/>
    </xf>
    <xf numFmtId="166" fontId="2" fillId="0" borderId="0" xfId="1" applyNumberFormat="1" applyFont="1" applyFill="1" applyProtection="1"/>
    <xf numFmtId="0" fontId="2" fillId="0" borderId="0" xfId="1" applyFont="1" applyFill="1" applyAlignment="1" applyProtection="1">
      <alignment horizontal="left"/>
    </xf>
    <xf numFmtId="3" fontId="2" fillId="0" borderId="0" xfId="1" applyNumberFormat="1" applyFont="1" applyFill="1" applyAlignment="1" applyProtection="1">
      <alignment horizontal="fill"/>
    </xf>
    <xf numFmtId="164" fontId="2" fillId="0" borderId="0" xfId="1" applyNumberFormat="1" applyFont="1" applyFill="1" applyAlignment="1" applyProtection="1">
      <alignment horizontal="fill"/>
    </xf>
    <xf numFmtId="166" fontId="2" fillId="0" borderId="0" xfId="1" applyNumberFormat="1" applyFont="1" applyFill="1" applyAlignment="1" applyProtection="1">
      <alignment horizontal="fill"/>
    </xf>
    <xf numFmtId="0" fontId="3" fillId="0" borderId="0" xfId="1" applyFont="1" applyFill="1" applyAlignment="1" applyProtection="1">
      <alignment horizontal="left"/>
    </xf>
    <xf numFmtId="167" fontId="2" fillId="0" borderId="0" xfId="2" applyNumberFormat="1" applyFont="1" applyFill="1" applyAlignment="1">
      <alignment horizontal="center"/>
    </xf>
    <xf numFmtId="167" fontId="2" fillId="0" borderId="0" xfId="2" applyNumberFormat="1" applyFont="1" applyFill="1" applyAlignment="1" applyProtection="1">
      <alignment horizontal="center"/>
    </xf>
    <xf numFmtId="1" fontId="2" fillId="0" borderId="0" xfId="1" applyNumberFormat="1" applyFont="1" applyFill="1" applyProtection="1"/>
    <xf numFmtId="3" fontId="2" fillId="0" borderId="0" xfId="1" applyNumberFormat="1" applyFont="1" applyFill="1" applyProtection="1">
      <protection locked="0"/>
    </xf>
    <xf numFmtId="0" fontId="2" fillId="0" borderId="0" xfId="1" applyFont="1" applyFill="1" applyBorder="1"/>
    <xf numFmtId="0" fontId="2" fillId="0" borderId="0" xfId="1" applyFont="1" applyFill="1" applyBorder="1" applyProtection="1">
      <protection locked="0"/>
    </xf>
    <xf numFmtId="167" fontId="2" fillId="0" borderId="0" xfId="2" applyNumberFormat="1" applyFont="1" applyFill="1" applyAlignment="1" applyProtection="1">
      <alignment horizontal="center"/>
      <protection locked="0"/>
    </xf>
    <xf numFmtId="0" fontId="2" fillId="0" borderId="0" xfId="1" applyFont="1" applyFill="1" applyProtection="1">
      <protection locked="0"/>
    </xf>
    <xf numFmtId="0" fontId="2" fillId="0" borderId="0" xfId="1" applyFont="1" applyFill="1" applyBorder="1" applyAlignment="1" applyProtection="1">
      <alignment horizontal="left"/>
    </xf>
    <xf numFmtId="2" fontId="2" fillId="0" borderId="0" xfId="1" applyNumberFormat="1" applyFont="1" applyFill="1" applyAlignment="1" applyProtection="1">
      <alignment horizontal="fill"/>
    </xf>
    <xf numFmtId="1" fontId="2" fillId="0" borderId="0" xfId="1" applyNumberFormat="1" applyFont="1" applyFill="1"/>
    <xf numFmtId="0" fontId="2" fillId="0" borderId="0" xfId="1" applyFont="1" applyFill="1" applyAlignment="1" applyProtection="1">
      <alignment horizontal="fill"/>
    </xf>
    <xf numFmtId="3" fontId="2" fillId="0" borderId="0" xfId="1" applyNumberFormat="1" applyFont="1" applyFill="1" applyAlignment="1" applyProtection="1">
      <alignment horizontal="center"/>
    </xf>
    <xf numFmtId="164" fontId="2" fillId="0" borderId="0" xfId="1" applyNumberFormat="1" applyFont="1" applyFill="1" applyAlignment="1" applyProtection="1">
      <alignment horizontal="center"/>
    </xf>
    <xf numFmtId="165" fontId="2" fillId="0" borderId="0" xfId="1" applyNumberFormat="1" applyFont="1" applyFill="1" applyAlignment="1" applyProtection="1">
      <alignment horizontal="center"/>
    </xf>
    <xf numFmtId="0" fontId="2" fillId="0" borderId="0" xfId="1" applyFont="1" applyFill="1" applyAlignment="1" applyProtection="1">
      <alignment horizontal="center"/>
    </xf>
    <xf numFmtId="3" fontId="5" fillId="0" borderId="0" xfId="1" applyNumberFormat="1" applyFont="1" applyFill="1" applyAlignment="1" applyProtection="1">
      <alignment horizontal="left"/>
      <protection locked="0"/>
    </xf>
    <xf numFmtId="3" fontId="6" fillId="0" borderId="0" xfId="1" applyNumberFormat="1" applyFont="1" applyFill="1" applyAlignment="1" applyProtection="1">
      <alignment horizontal="left"/>
    </xf>
    <xf numFmtId="0" fontId="3" fillId="0" borderId="0" xfId="1" applyFont="1" applyFill="1" applyAlignment="1" applyProtection="1">
      <alignment horizontal="left"/>
      <protection locked="0"/>
    </xf>
    <xf numFmtId="3" fontId="3" fillId="0" borderId="0" xfId="1" applyNumberFormat="1" applyFont="1" applyFill="1" applyAlignment="1" applyProtection="1">
      <alignment horizontal="right"/>
    </xf>
    <xf numFmtId="164" fontId="3" fillId="0" borderId="0" xfId="1" applyNumberFormat="1" applyFont="1" applyFill="1" applyProtection="1"/>
    <xf numFmtId="0" fontId="3" fillId="0" borderId="0" xfId="1" applyFont="1" applyFill="1"/>
    <xf numFmtId="3" fontId="3" fillId="0" borderId="0" xfId="1" applyNumberFormat="1" applyFont="1" applyFill="1" applyProtection="1"/>
    <xf numFmtId="165" fontId="3" fillId="0" borderId="0" xfId="1" applyNumberFormat="1" applyFont="1" applyFill="1" applyProtection="1"/>
    <xf numFmtId="168" fontId="2" fillId="0" borderId="0" xfId="2" applyNumberFormat="1" applyFont="1" applyFill="1" applyAlignment="1">
      <alignment horizontal="center"/>
    </xf>
    <xf numFmtId="0" fontId="2" fillId="0" borderId="0" xfId="1" applyFont="1" applyFill="1" applyProtection="1"/>
    <xf numFmtId="43" fontId="2" fillId="0" borderId="0" xfId="1" applyNumberFormat="1" applyFont="1" applyFill="1" applyAlignment="1" applyProtection="1">
      <alignment horizontal="fill"/>
    </xf>
    <xf numFmtId="43" fontId="2" fillId="0" borderId="0" xfId="2" applyNumberFormat="1" applyFont="1" applyFill="1" applyAlignment="1" applyProtection="1">
      <alignment horizontal="center"/>
      <protection locked="0"/>
    </xf>
    <xf numFmtId="0" fontId="2" fillId="0" borderId="0" xfId="1" applyFont="1" applyFill="1" applyAlignment="1" applyProtection="1">
      <alignment horizontal="left" wrapText="1"/>
    </xf>
    <xf numFmtId="43" fontId="2" fillId="0" borderId="0" xfId="2" applyNumberFormat="1" applyFont="1" applyFill="1" applyAlignment="1">
      <alignment horizontal="center"/>
    </xf>
    <xf numFmtId="43" fontId="2" fillId="0" borderId="0" xfId="2" applyNumberFormat="1" applyFont="1" applyFill="1" applyAlignment="1" applyProtection="1">
      <alignment horizontal="center"/>
    </xf>
    <xf numFmtId="43" fontId="2" fillId="0" borderId="0" xfId="2" applyNumberFormat="1" applyFont="1" applyFill="1" applyAlignment="1" applyProtection="1">
      <alignment horizontal="right"/>
      <protection locked="0"/>
    </xf>
    <xf numFmtId="3" fontId="2" fillId="2" borderId="0" xfId="1" applyNumberFormat="1" applyFont="1" applyFill="1"/>
    <xf numFmtId="164" fontId="2" fillId="2" borderId="0" xfId="1" applyNumberFormat="1" applyFont="1" applyFill="1"/>
    <xf numFmtId="0" fontId="2" fillId="2" borderId="0" xfId="1" applyFont="1" applyFill="1"/>
    <xf numFmtId="0" fontId="2" fillId="2" borderId="0" xfId="1" applyFont="1" applyFill="1" applyProtection="1"/>
    <xf numFmtId="167" fontId="2" fillId="2" borderId="0" xfId="2" applyNumberFormat="1" applyFont="1" applyFill="1" applyAlignment="1" applyProtection="1">
      <alignment horizontal="center"/>
      <protection locked="0"/>
    </xf>
    <xf numFmtId="43" fontId="2" fillId="2" borderId="0" xfId="2" applyNumberFormat="1" applyFont="1" applyFill="1" applyAlignment="1" applyProtection="1">
      <alignment horizontal="center"/>
      <protection locked="0"/>
    </xf>
    <xf numFmtId="0" fontId="2" fillId="2" borderId="0" xfId="1" applyFont="1" applyFill="1" applyProtection="1">
      <protection locked="0"/>
    </xf>
    <xf numFmtId="3" fontId="2" fillId="2" borderId="0" xfId="1" applyNumberFormat="1" applyFont="1" applyFill="1" applyAlignment="1" applyProtection="1">
      <alignment horizontal="fill"/>
    </xf>
    <xf numFmtId="164" fontId="2" fillId="2" borderId="0" xfId="1" applyNumberFormat="1" applyFont="1" applyFill="1" applyAlignment="1" applyProtection="1">
      <alignment horizontal="fill"/>
    </xf>
    <xf numFmtId="0" fontId="2" fillId="2" borderId="0" xfId="1" applyFont="1" applyFill="1" applyAlignment="1" applyProtection="1">
      <alignment horizontal="fill"/>
    </xf>
    <xf numFmtId="164" fontId="6" fillId="0" borderId="0" xfId="1" applyNumberFormat="1" applyFont="1" applyFill="1" applyAlignment="1" applyProtection="1">
      <alignment horizontal="left"/>
    </xf>
    <xf numFmtId="0" fontId="2" fillId="3" borderId="0" xfId="1" applyFont="1" applyFill="1"/>
    <xf numFmtId="166" fontId="2" fillId="4" borderId="0" xfId="1" applyNumberFormat="1" applyFont="1" applyFill="1" applyAlignment="1" applyProtection="1">
      <alignment horizontal="center"/>
    </xf>
    <xf numFmtId="0" fontId="2" fillId="0" borderId="0" xfId="1" applyFont="1" applyFill="1" applyAlignment="1">
      <alignment horizontal="right"/>
    </xf>
    <xf numFmtId="164" fontId="2" fillId="0" borderId="0" xfId="1" applyNumberFormat="1" applyFont="1" applyFill="1" applyProtection="1">
      <protection locked="0"/>
    </xf>
    <xf numFmtId="43" fontId="2" fillId="0" borderId="0" xfId="2" applyNumberFormat="1" applyFont="1" applyFill="1" applyAlignment="1">
      <alignment horizontal="right"/>
    </xf>
    <xf numFmtId="3" fontId="6" fillId="0" borderId="0" xfId="1" applyNumberFormat="1" applyFont="1" applyFill="1" applyProtection="1"/>
    <xf numFmtId="164" fontId="6" fillId="0" borderId="0" xfId="1" applyNumberFormat="1" applyFont="1" applyFill="1"/>
    <xf numFmtId="0" fontId="6" fillId="0" borderId="0" xfId="1" applyFont="1" applyFill="1"/>
    <xf numFmtId="167" fontId="2" fillId="0" borderId="0" xfId="2" applyNumberFormat="1" applyFont="1" applyFill="1" applyAlignment="1">
      <alignment horizontal="right"/>
    </xf>
    <xf numFmtId="167" fontId="2" fillId="0" borderId="0" xfId="2" applyNumberFormat="1" applyFont="1" applyFill="1" applyAlignment="1" applyProtection="1">
      <alignment horizontal="right"/>
      <protection locked="0"/>
    </xf>
    <xf numFmtId="2" fontId="2" fillId="0" borderId="0" xfId="1" applyNumberFormat="1" applyFont="1" applyFill="1" applyAlignment="1" applyProtection="1">
      <alignment horizontal="center"/>
      <protection locked="0"/>
    </xf>
    <xf numFmtId="169" fontId="2" fillId="0" borderId="0" xfId="2" applyNumberFormat="1" applyFont="1" applyFill="1" applyAlignment="1" applyProtection="1">
      <alignment horizontal="right"/>
      <protection locked="0"/>
    </xf>
    <xf numFmtId="2" fontId="2" fillId="0" borderId="0" xfId="1" applyNumberFormat="1" applyFont="1" applyFill="1" applyAlignment="1">
      <alignment horizontal="center"/>
    </xf>
    <xf numFmtId="169" fontId="2" fillId="0" borderId="0" xfId="2" applyNumberFormat="1" applyFont="1" applyFill="1" applyAlignment="1">
      <alignment horizontal="right"/>
    </xf>
    <xf numFmtId="2" fontId="2" fillId="0" borderId="0" xfId="1" applyNumberFormat="1" applyFont="1" applyFill="1" applyAlignment="1" applyProtection="1">
      <alignment horizontal="center"/>
    </xf>
    <xf numFmtId="167" fontId="2" fillId="2" borderId="0" xfId="2" applyNumberFormat="1" applyFont="1" applyFill="1" applyAlignment="1" applyProtection="1">
      <alignment horizontal="right"/>
      <protection locked="0"/>
    </xf>
    <xf numFmtId="43" fontId="2" fillId="2" borderId="0" xfId="2" applyNumberFormat="1" applyFont="1" applyFill="1" applyAlignment="1" applyProtection="1">
      <alignment horizontal="right"/>
      <protection locked="0"/>
    </xf>
    <xf numFmtId="2" fontId="2" fillId="2" borderId="0" xfId="1" applyNumberFormat="1" applyFont="1" applyFill="1" applyAlignment="1">
      <alignment horizontal="center"/>
    </xf>
    <xf numFmtId="169" fontId="2" fillId="2" borderId="0" xfId="2" applyNumberFormat="1" applyFont="1" applyFill="1" applyAlignment="1" applyProtection="1">
      <alignment horizontal="right"/>
      <protection locked="0"/>
    </xf>
    <xf numFmtId="2" fontId="2" fillId="2" borderId="0" xfId="1" applyNumberFormat="1" applyFont="1" applyFill="1" applyAlignment="1" applyProtection="1">
      <alignment horizontal="center"/>
      <protection locked="0"/>
    </xf>
    <xf numFmtId="39" fontId="2" fillId="0" borderId="0" xfId="2" applyNumberFormat="1" applyFont="1" applyFill="1" applyAlignment="1">
      <alignment horizontal="center"/>
    </xf>
    <xf numFmtId="43" fontId="2" fillId="0" borderId="0" xfId="2" applyFont="1" applyFill="1" applyAlignment="1" applyProtection="1">
      <alignment horizontal="fill"/>
    </xf>
    <xf numFmtId="0" fontId="7" fillId="0" borderId="0" xfId="1" applyFont="1" applyAlignment="1">
      <alignment horizontal="justify"/>
    </xf>
    <xf numFmtId="4" fontId="2" fillId="0" borderId="0" xfId="2" applyNumberFormat="1" applyFont="1" applyFill="1" applyAlignment="1">
      <alignment horizontal="center"/>
    </xf>
    <xf numFmtId="4" fontId="2" fillId="0" borderId="0" xfId="1" applyNumberFormat="1" applyFont="1" applyFill="1" applyAlignment="1" applyProtection="1">
      <alignment horizontal="fill"/>
    </xf>
    <xf numFmtId="4" fontId="2" fillId="0" borderId="0" xfId="2" applyNumberFormat="1" applyFont="1" applyFill="1" applyAlignment="1" applyProtection="1">
      <alignment horizontal="center"/>
      <protection locked="0"/>
    </xf>
    <xf numFmtId="41" fontId="2" fillId="0" borderId="0" xfId="2" applyNumberFormat="1" applyFont="1" applyFill="1" applyAlignment="1" applyProtection="1">
      <alignment horizontal="center"/>
      <protection locked="0"/>
    </xf>
    <xf numFmtId="41" fontId="2" fillId="0" borderId="0" xfId="2" applyNumberFormat="1" applyFont="1" applyFill="1" applyAlignment="1" applyProtection="1">
      <alignment horizontal="fill"/>
    </xf>
    <xf numFmtId="1" fontId="2" fillId="0" borderId="0" xfId="1" applyNumberFormat="1" applyFont="1" applyFill="1" applyAlignment="1" applyProtection="1">
      <alignment horizontal="right"/>
    </xf>
    <xf numFmtId="1" fontId="2" fillId="0" borderId="0" xfId="1" applyNumberFormat="1" applyFont="1" applyFill="1" applyAlignment="1">
      <alignment horizontal="right"/>
    </xf>
    <xf numFmtId="167" fontId="2" fillId="0" borderId="0" xfId="2" applyNumberFormat="1" applyFont="1" applyFill="1" applyProtection="1">
      <protection locked="0"/>
    </xf>
    <xf numFmtId="167" fontId="2" fillId="0" borderId="0" xfId="2" applyNumberFormat="1" applyFont="1" applyFill="1" applyAlignment="1" applyProtection="1">
      <alignment horizontal="right"/>
    </xf>
    <xf numFmtId="0" fontId="2" fillId="5" borderId="0" xfId="1" applyFont="1" applyFill="1" applyAlignment="1" applyProtection="1">
      <alignment horizontal="left"/>
    </xf>
    <xf numFmtId="39" fontId="3" fillId="0" borderId="0" xfId="1" applyNumberFormat="1" applyFont="1" applyFill="1" applyProtection="1"/>
    <xf numFmtId="3" fontId="3" fillId="0" borderId="0" xfId="1" applyNumberFormat="1" applyFont="1" applyFill="1" applyAlignment="1" applyProtection="1">
      <alignment horizontal="left"/>
    </xf>
    <xf numFmtId="0" fontId="2" fillId="4" borderId="0" xfId="1" applyFont="1" applyFill="1"/>
    <xf numFmtId="43" fontId="9" fillId="5" borderId="0" xfId="2" applyNumberFormat="1" applyFont="1" applyFill="1" applyAlignment="1" applyProtection="1">
      <alignment horizontal="right"/>
    </xf>
    <xf numFmtId="37" fontId="2" fillId="0" borderId="0" xfId="1" applyNumberFormat="1" applyFont="1" applyFill="1" applyProtection="1"/>
    <xf numFmtId="43" fontId="2" fillId="0" borderId="0" xfId="2" applyNumberFormat="1" applyFont="1" applyFill="1" applyAlignment="1" applyProtection="1">
      <alignment horizontal="right"/>
    </xf>
    <xf numFmtId="37" fontId="2" fillId="0" borderId="0" xfId="1" applyNumberFormat="1" applyFont="1" applyFill="1" applyProtection="1">
      <protection locked="0"/>
    </xf>
    <xf numFmtId="0" fontId="2" fillId="0" borderId="0" xfId="1" applyFont="1" applyFill="1" applyAlignment="1">
      <alignment horizontal="right" wrapText="1"/>
    </xf>
    <xf numFmtId="0" fontId="6" fillId="0" borderId="0" xfId="1" applyFont="1" applyFill="1" applyAlignment="1" applyProtection="1">
      <alignment horizontal="left"/>
    </xf>
    <xf numFmtId="3" fontId="2" fillId="5" borderId="0" xfId="1" applyNumberFormat="1" applyFont="1" applyFill="1" applyProtection="1"/>
    <xf numFmtId="164" fontId="2" fillId="5" borderId="0" xfId="1" applyNumberFormat="1" applyFont="1" applyFill="1"/>
    <xf numFmtId="0" fontId="2" fillId="5" borderId="0" xfId="1" applyFont="1" applyFill="1"/>
    <xf numFmtId="0" fontId="9" fillId="5" borderId="0" xfId="3" applyFont="1" applyFill="1"/>
    <xf numFmtId="0" fontId="2" fillId="5" borderId="0" xfId="4" applyFont="1" applyFill="1"/>
    <xf numFmtId="164" fontId="2" fillId="5" borderId="0" xfId="4" applyNumberFormat="1" applyFont="1" applyFill="1"/>
    <xf numFmtId="2" fontId="2" fillId="0" borderId="0" xfId="1" applyNumberFormat="1" applyFont="1" applyFill="1" applyAlignment="1" applyProtection="1">
      <alignment horizontal="right"/>
    </xf>
    <xf numFmtId="43" fontId="2" fillId="0" borderId="0" xfId="1" applyNumberFormat="1" applyFont="1" applyFill="1" applyAlignment="1">
      <alignment horizontal="right"/>
    </xf>
    <xf numFmtId="2" fontId="2" fillId="0" borderId="0" xfId="1" applyNumberFormat="1" applyFont="1" applyFill="1"/>
    <xf numFmtId="168" fontId="2" fillId="0" borderId="0" xfId="2" applyNumberFormat="1" applyFont="1" applyFill="1" applyAlignment="1">
      <alignment horizontal="right"/>
    </xf>
    <xf numFmtId="37" fontId="3" fillId="0" borderId="0" xfId="1" applyNumberFormat="1" applyFont="1" applyFill="1" applyAlignment="1" applyProtection="1">
      <alignment horizontal="center"/>
    </xf>
    <xf numFmtId="0" fontId="3" fillId="0" borderId="0" xfId="1" quotePrefix="1" applyFont="1" applyFill="1" applyAlignment="1" applyProtection="1">
      <alignment horizontal="left"/>
    </xf>
    <xf numFmtId="39" fontId="2" fillId="0" borderId="0" xfId="1" applyNumberFormat="1" applyFont="1" applyFill="1" applyProtection="1"/>
    <xf numFmtId="3" fontId="11" fillId="5" borderId="0" xfId="4" applyNumberFormat="1" applyFont="1" applyFill="1" applyAlignment="1" applyProtection="1">
      <alignment horizontal="left"/>
    </xf>
    <xf numFmtId="0" fontId="9" fillId="5" borderId="0" xfId="4" applyFont="1" applyFill="1" applyAlignment="1">
      <alignment horizontal="left"/>
    </xf>
    <xf numFmtId="0" fontId="9" fillId="5" borderId="0" xfId="3" applyFont="1" applyFill="1" applyAlignment="1">
      <alignment horizontal="left"/>
    </xf>
    <xf numFmtId="3" fontId="9" fillId="5" borderId="0" xfId="4" applyNumberFormat="1" applyFont="1" applyFill="1" applyAlignment="1" applyProtection="1">
      <alignment horizontal="left"/>
    </xf>
    <xf numFmtId="164" fontId="3" fillId="0" borderId="0" xfId="1" applyNumberFormat="1" applyFont="1" applyFill="1"/>
    <xf numFmtId="167" fontId="2" fillId="0" borderId="0" xfId="2" applyNumberFormat="1" applyFont="1" applyFill="1" applyAlignment="1">
      <alignment horizontal="left"/>
    </xf>
    <xf numFmtId="43" fontId="8" fillId="0" borderId="0" xfId="2" applyNumberFormat="1" applyFont="1" applyFill="1" applyAlignment="1">
      <alignment horizontal="right"/>
    </xf>
    <xf numFmtId="170" fontId="2" fillId="0" borderId="0" xfId="1" applyNumberFormat="1" applyFont="1" applyFill="1" applyProtection="1"/>
    <xf numFmtId="0" fontId="2" fillId="0" borderId="0" xfId="1" applyFont="1" applyFill="1" applyAlignment="1" applyProtection="1">
      <alignment horizontal="right"/>
    </xf>
    <xf numFmtId="4" fontId="2" fillId="0" borderId="0" xfId="1" applyNumberFormat="1" applyFont="1" applyFill="1"/>
    <xf numFmtId="37" fontId="3" fillId="0" borderId="0" xfId="1" applyNumberFormat="1" applyFont="1" applyFill="1" applyProtection="1"/>
    <xf numFmtId="6" fontId="12" fillId="0" borderId="0" xfId="1" applyNumberFormat="1" applyFont="1" applyFill="1"/>
    <xf numFmtId="0" fontId="12" fillId="0" borderId="0" xfId="1" applyFont="1" applyFill="1"/>
    <xf numFmtId="0" fontId="13" fillId="0" borderId="0" xfId="1" applyFont="1" applyFill="1"/>
    <xf numFmtId="3" fontId="11" fillId="0" borderId="0" xfId="1" applyNumberFormat="1" applyFont="1" applyFill="1"/>
    <xf numFmtId="164" fontId="11" fillId="0" borderId="0" xfId="1" applyNumberFormat="1" applyFont="1" applyFill="1"/>
    <xf numFmtId="0" fontId="11" fillId="0" borderId="0" xfId="1" applyFont="1" applyFill="1"/>
    <xf numFmtId="167" fontId="2" fillId="0" borderId="0" xfId="2" applyNumberFormat="1" applyFont="1" applyFill="1"/>
    <xf numFmtId="167" fontId="2" fillId="0" borderId="0" xfId="2" applyNumberFormat="1" applyFont="1" applyFill="1" applyAlignment="1">
      <alignment vertical="center"/>
    </xf>
    <xf numFmtId="0" fontId="2" fillId="0" borderId="0" xfId="1" applyFont="1" applyFill="1" applyAlignment="1">
      <alignment vertical="center"/>
    </xf>
    <xf numFmtId="39" fontId="2" fillId="0" borderId="0" xfId="1" applyNumberFormat="1" applyFont="1" applyFill="1" applyAlignment="1" applyProtection="1">
      <alignment horizontal="fill"/>
    </xf>
    <xf numFmtId="2" fontId="2" fillId="7" borderId="0" xfId="1" applyNumberFormat="1" applyFont="1" applyFill="1" applyAlignment="1" applyProtection="1">
      <alignment horizontal="right"/>
    </xf>
    <xf numFmtId="164" fontId="2" fillId="7" borderId="0" xfId="1" applyNumberFormat="1" applyFont="1" applyFill="1"/>
    <xf numFmtId="2" fontId="2" fillId="7" borderId="0" xfId="1" applyNumberFormat="1" applyFont="1" applyFill="1" applyAlignment="1" applyProtection="1">
      <alignment horizontal="center"/>
    </xf>
    <xf numFmtId="39" fontId="2" fillId="7" borderId="0" xfId="1" applyNumberFormat="1" applyFont="1" applyFill="1" applyProtection="1"/>
    <xf numFmtId="41" fontId="2" fillId="0" borderId="0" xfId="1" applyNumberFormat="1" applyFont="1" applyFill="1" applyAlignment="1">
      <alignment horizontal="center"/>
    </xf>
    <xf numFmtId="171" fontId="2" fillId="0" borderId="0" xfId="1" applyNumberFormat="1" applyFont="1" applyFill="1" applyAlignment="1">
      <alignment horizontal="left"/>
    </xf>
    <xf numFmtId="171" fontId="2" fillId="0" borderId="0" xfId="1" applyNumberFormat="1" applyFont="1" applyFill="1" applyAlignment="1">
      <alignment horizontal="center"/>
    </xf>
    <xf numFmtId="41" fontId="2" fillId="7" borderId="0" xfId="1" applyNumberFormat="1" applyFont="1" applyFill="1" applyAlignment="1">
      <alignment horizontal="center"/>
    </xf>
    <xf numFmtId="41" fontId="2" fillId="3" borderId="0" xfId="1" applyNumberFormat="1" applyFont="1" applyFill="1" applyAlignment="1">
      <alignment horizontal="center"/>
    </xf>
    <xf numFmtId="41" fontId="2" fillId="0" borderId="0" xfId="1" applyNumberFormat="1" applyFont="1" applyFill="1" applyAlignment="1" applyProtection="1">
      <alignment horizontal="fill"/>
    </xf>
    <xf numFmtId="3" fontId="2" fillId="4" borderId="0" xfId="1" applyNumberFormat="1" applyFont="1" applyFill="1" applyAlignment="1" applyProtection="1">
      <alignment horizontal="fill"/>
    </xf>
    <xf numFmtId="41" fontId="2" fillId="0" borderId="0" xfId="1" applyNumberFormat="1" applyFont="1" applyFill="1" applyAlignment="1" applyProtection="1">
      <alignment horizontal="center"/>
    </xf>
    <xf numFmtId="171" fontId="2" fillId="0" borderId="0" xfId="1" applyNumberFormat="1" applyFont="1" applyFill="1" applyAlignment="1" applyProtection="1">
      <alignment horizontal="center"/>
    </xf>
    <xf numFmtId="0" fontId="2" fillId="0" borderId="0" xfId="1" applyFont="1" applyFill="1" applyAlignment="1" applyProtection="1">
      <alignment horizontal="left"/>
      <protection locked="0"/>
    </xf>
    <xf numFmtId="0" fontId="2" fillId="3" borderId="1" xfId="1" applyFont="1" applyFill="1" applyBorder="1"/>
    <xf numFmtId="0" fontId="3" fillId="0" borderId="0" xfId="1" applyFont="1" applyFill="1" applyAlignment="1">
      <alignment horizontal="right"/>
    </xf>
    <xf numFmtId="0" fontId="15" fillId="0" borderId="0" xfId="1" applyFont="1" applyFill="1" applyAlignment="1"/>
    <xf numFmtId="0" fontId="15" fillId="3" borderId="1" xfId="1" applyFont="1" applyFill="1" applyBorder="1" applyAlignment="1"/>
    <xf numFmtId="0" fontId="3" fillId="0" borderId="0" xfId="1" applyFont="1" applyFill="1" applyAlignment="1">
      <alignment horizontal="right"/>
    </xf>
    <xf numFmtId="0" fontId="16" fillId="0" borderId="0" xfId="1" applyFont="1" applyFill="1"/>
    <xf numFmtId="3" fontId="5" fillId="0" borderId="0" xfId="1" applyNumberFormat="1" applyFont="1" applyFill="1"/>
    <xf numFmtId="3" fontId="3" fillId="0" borderId="0" xfId="1" applyNumberFormat="1" applyFont="1" applyFill="1" applyAlignment="1">
      <alignment horizontal="right"/>
    </xf>
    <xf numFmtId="167" fontId="2" fillId="0" borderId="0" xfId="53" applyNumberFormat="1" applyFont="1" applyFill="1" applyAlignment="1">
      <alignment horizontal="right"/>
    </xf>
    <xf numFmtId="167" fontId="2" fillId="0" borderId="0" xfId="53" applyNumberFormat="1" applyFont="1" applyFill="1" applyAlignment="1" applyProtection="1">
      <alignment horizontal="right"/>
      <protection locked="0"/>
    </xf>
    <xf numFmtId="167" fontId="2" fillId="0" borderId="0" xfId="53" applyNumberFormat="1" applyFont="1" applyFill="1" applyAlignment="1" applyProtection="1">
      <alignment horizontal="center"/>
      <protection locked="0"/>
    </xf>
    <xf numFmtId="167" fontId="2" fillId="0" borderId="0" xfId="53" applyNumberFormat="1" applyFont="1" applyFill="1" applyAlignment="1">
      <alignment horizontal="center"/>
    </xf>
    <xf numFmtId="167" fontId="2" fillId="0" borderId="0" xfId="53" applyNumberFormat="1" applyFont="1" applyFill="1" applyAlignment="1" applyProtection="1">
      <alignment horizontal="center"/>
    </xf>
    <xf numFmtId="167" fontId="2" fillId="0" borderId="0" xfId="53" applyNumberFormat="1" applyFont="1" applyFill="1" applyAlignment="1" applyProtection="1">
      <alignment horizontal="fill"/>
    </xf>
    <xf numFmtId="9" fontId="3" fillId="0" borderId="0" xfId="54" applyFont="1" applyFill="1" applyProtection="1"/>
    <xf numFmtId="167" fontId="2" fillId="0" borderId="0" xfId="53" applyNumberFormat="1" applyFont="1" applyFill="1" applyAlignment="1" applyProtection="1">
      <alignment horizontal="right"/>
    </xf>
    <xf numFmtId="43" fontId="2" fillId="0" borderId="0" xfId="53" applyFont="1" applyFill="1"/>
    <xf numFmtId="172" fontId="2" fillId="0" borderId="0" xfId="54" applyNumberFormat="1" applyFont="1" applyFill="1"/>
    <xf numFmtId="167" fontId="2" fillId="0" borderId="0" xfId="53" applyNumberFormat="1" applyFont="1" applyFill="1" applyProtection="1"/>
    <xf numFmtId="167" fontId="8" fillId="0" borderId="0" xfId="53" applyNumberFormat="1" applyFont="1" applyFill="1" applyAlignment="1">
      <alignment horizontal="right"/>
    </xf>
    <xf numFmtId="43" fontId="2" fillId="0" borderId="0" xfId="1" applyNumberFormat="1" applyFont="1" applyFill="1"/>
    <xf numFmtId="37" fontId="2" fillId="0" borderId="0" xfId="2" applyNumberFormat="1" applyFont="1" applyFill="1" applyAlignment="1" applyProtection="1">
      <alignment horizontal="right"/>
      <protection locked="0"/>
    </xf>
    <xf numFmtId="3" fontId="2" fillId="0" borderId="0" xfId="2" applyNumberFormat="1" applyFont="1" applyFill="1" applyAlignment="1" applyProtection="1">
      <alignment horizontal="right"/>
      <protection locked="0"/>
    </xf>
    <xf numFmtId="3" fontId="2" fillId="0" borderId="0" xfId="2" applyNumberFormat="1" applyFont="1" applyFill="1" applyAlignment="1">
      <alignment horizontal="right"/>
    </xf>
    <xf numFmtId="3" fontId="2" fillId="0" borderId="0" xfId="1" applyNumberFormat="1" applyFont="1" applyFill="1" applyAlignment="1" applyProtection="1">
      <alignment horizontal="center"/>
      <protection locked="0"/>
    </xf>
    <xf numFmtId="165" fontId="2" fillId="0" borderId="0" xfId="1" applyNumberFormat="1" applyFont="1" applyFill="1" applyProtection="1">
      <protection locked="0"/>
    </xf>
    <xf numFmtId="0" fontId="2" fillId="0" borderId="0" xfId="1" applyFont="1" applyFill="1" applyAlignment="1" applyProtection="1">
      <alignment horizontal="center"/>
      <protection locked="0"/>
    </xf>
    <xf numFmtId="166" fontId="2" fillId="0" borderId="0" xfId="1" applyNumberFormat="1" applyFont="1" applyFill="1" applyProtection="1">
      <protection locked="0"/>
    </xf>
    <xf numFmtId="164" fontId="2" fillId="0" borderId="0" xfId="1" applyNumberFormat="1" applyFont="1" applyFill="1" applyAlignment="1" applyProtection="1">
      <alignment horizontal="fill"/>
      <protection locked="0"/>
    </xf>
    <xf numFmtId="166" fontId="2" fillId="0" borderId="0" xfId="1" applyNumberFormat="1" applyFont="1" applyFill="1" applyAlignment="1" applyProtection="1">
      <alignment horizontal="fill"/>
      <protection locked="0"/>
    </xf>
    <xf numFmtId="1" fontId="2" fillId="0" borderId="0" xfId="1" applyNumberFormat="1" applyFont="1" applyFill="1" applyAlignment="1" applyProtection="1">
      <alignment horizontal="center"/>
      <protection locked="0"/>
    </xf>
    <xf numFmtId="0" fontId="2" fillId="0" borderId="0" xfId="1" applyFont="1" applyFill="1" applyBorder="1" applyAlignment="1" applyProtection="1">
      <alignment horizontal="left"/>
      <protection locked="0"/>
    </xf>
    <xf numFmtId="2" fontId="2" fillId="0" borderId="0" xfId="1" applyNumberFormat="1" applyFont="1" applyFill="1" applyAlignment="1" applyProtection="1">
      <alignment horizontal="fill"/>
      <protection locked="0"/>
    </xf>
    <xf numFmtId="3" fontId="2" fillId="0" borderId="0" xfId="1" applyNumberFormat="1" applyFont="1" applyFill="1" applyAlignment="1" applyProtection="1">
      <alignment horizontal="fill"/>
      <protection locked="0"/>
    </xf>
    <xf numFmtId="0" fontId="2" fillId="0" borderId="0" xfId="1" applyFont="1" applyFill="1" applyAlignment="1" applyProtection="1">
      <alignment horizontal="fill"/>
      <protection locked="0"/>
    </xf>
    <xf numFmtId="3" fontId="2" fillId="0" borderId="0" xfId="1" applyNumberFormat="1" applyFont="1" applyFill="1" applyAlignment="1" applyProtection="1">
      <alignment horizontal="right"/>
      <protection locked="0"/>
    </xf>
    <xf numFmtId="164" fontId="2" fillId="0" borderId="0" xfId="1" applyNumberFormat="1" applyFont="1" applyFill="1" applyAlignment="1" applyProtection="1">
      <alignment horizontal="right"/>
      <protection locked="0"/>
    </xf>
    <xf numFmtId="0" fontId="2" fillId="0" borderId="0" xfId="1" applyFont="1" applyFill="1" applyAlignment="1" applyProtection="1">
      <alignment horizontal="right"/>
      <protection locked="0"/>
    </xf>
    <xf numFmtId="164" fontId="2" fillId="0" borderId="0" xfId="1" applyNumberFormat="1" applyFont="1" applyFill="1" applyAlignment="1" applyProtection="1">
      <alignment horizontal="center"/>
      <protection locked="0"/>
    </xf>
    <xf numFmtId="165" fontId="2" fillId="0" borderId="0" xfId="1" applyNumberFormat="1" applyFont="1" applyFill="1" applyAlignment="1" applyProtection="1">
      <alignment horizontal="center"/>
      <protection locked="0"/>
    </xf>
    <xf numFmtId="3" fontId="6" fillId="0" borderId="0" xfId="1" applyNumberFormat="1" applyFont="1" applyFill="1" applyAlignment="1" applyProtection="1">
      <alignment horizontal="center"/>
      <protection locked="0"/>
    </xf>
    <xf numFmtId="3" fontId="3" fillId="0" borderId="0" xfId="1" applyNumberFormat="1" applyFont="1" applyFill="1" applyAlignment="1" applyProtection="1">
      <alignment horizontal="right"/>
      <protection locked="0"/>
    </xf>
    <xf numFmtId="164" fontId="3" fillId="0" borderId="0" xfId="1" applyNumberFormat="1" applyFont="1" applyFill="1" applyProtection="1">
      <protection locked="0"/>
    </xf>
    <xf numFmtId="0" fontId="3" fillId="0" borderId="0" xfId="1" applyFont="1" applyFill="1" applyProtection="1">
      <protection locked="0"/>
    </xf>
    <xf numFmtId="3" fontId="3" fillId="0" borderId="0" xfId="1" applyNumberFormat="1" applyFont="1" applyFill="1" applyAlignment="1" applyProtection="1">
      <alignment horizontal="center"/>
      <protection locked="0"/>
    </xf>
    <xf numFmtId="165" fontId="3" fillId="0" borderId="0" xfId="1" applyNumberFormat="1" applyFont="1" applyFill="1" applyProtection="1">
      <protection locked="0"/>
    </xf>
    <xf numFmtId="168" fontId="2" fillId="0" borderId="0" xfId="2" applyNumberFormat="1" applyFont="1" applyFill="1" applyAlignment="1" applyProtection="1">
      <alignment horizontal="center"/>
      <protection locked="0"/>
    </xf>
    <xf numFmtId="43" fontId="2" fillId="0" borderId="0" xfId="1" applyNumberFormat="1" applyFont="1" applyFill="1" applyAlignment="1" applyProtection="1">
      <alignment horizontal="fill"/>
      <protection locked="0"/>
    </xf>
    <xf numFmtId="0" fontId="2" fillId="0" borderId="0" xfId="1" applyFont="1" applyFill="1" applyAlignment="1" applyProtection="1">
      <alignment horizontal="left" wrapText="1"/>
      <protection locked="0"/>
    </xf>
    <xf numFmtId="3" fontId="2" fillId="2" borderId="0" xfId="1" applyNumberFormat="1" applyFont="1" applyFill="1" applyProtection="1">
      <protection locked="0"/>
    </xf>
    <xf numFmtId="164" fontId="2" fillId="2" borderId="0" xfId="1" applyNumberFormat="1" applyFont="1" applyFill="1" applyProtection="1">
      <protection locked="0"/>
    </xf>
    <xf numFmtId="3" fontId="2" fillId="2" borderId="0" xfId="1" applyNumberFormat="1" applyFont="1" applyFill="1" applyAlignment="1" applyProtection="1">
      <alignment horizontal="center"/>
      <protection locked="0"/>
    </xf>
    <xf numFmtId="0" fontId="2" fillId="2" borderId="0" xfId="1" applyFont="1" applyFill="1" applyAlignment="1" applyProtection="1">
      <alignment horizontal="center"/>
      <protection locked="0"/>
    </xf>
    <xf numFmtId="3" fontId="2" fillId="2" borderId="0" xfId="1" applyNumberFormat="1" applyFont="1" applyFill="1" applyAlignment="1" applyProtection="1">
      <alignment horizontal="fill"/>
      <protection locked="0"/>
    </xf>
    <xf numFmtId="164" fontId="2" fillId="2" borderId="0" xfId="1" applyNumberFormat="1" applyFont="1" applyFill="1" applyAlignment="1" applyProtection="1">
      <alignment horizontal="fill"/>
      <protection locked="0"/>
    </xf>
    <xf numFmtId="0" fontId="2" fillId="2" borderId="0" xfId="1" applyFont="1" applyFill="1" applyAlignment="1" applyProtection="1">
      <alignment horizontal="fill"/>
      <protection locked="0"/>
    </xf>
    <xf numFmtId="164" fontId="6" fillId="0" borderId="0" xfId="1" applyNumberFormat="1" applyFont="1" applyFill="1" applyAlignment="1" applyProtection="1">
      <alignment horizontal="left"/>
      <protection locked="0"/>
    </xf>
    <xf numFmtId="0" fontId="2" fillId="3" borderId="0" xfId="1" applyFont="1" applyFill="1" applyProtection="1">
      <protection locked="0"/>
    </xf>
    <xf numFmtId="166" fontId="2" fillId="4" borderId="0" xfId="1" applyNumberFormat="1" applyFont="1" applyFill="1" applyAlignment="1" applyProtection="1">
      <alignment horizontal="center"/>
      <protection locked="0"/>
    </xf>
    <xf numFmtId="164" fontId="6" fillId="0" borderId="0" xfId="1" applyNumberFormat="1" applyFont="1" applyFill="1" applyProtection="1">
      <protection locked="0"/>
    </xf>
    <xf numFmtId="0" fontId="6" fillId="0" borderId="0" xfId="1" applyFont="1" applyFill="1" applyProtection="1">
      <protection locked="0"/>
    </xf>
    <xf numFmtId="38" fontId="2" fillId="0" borderId="0" xfId="1" applyNumberFormat="1" applyFont="1" applyFill="1" applyProtection="1">
      <protection locked="0"/>
    </xf>
    <xf numFmtId="38" fontId="3" fillId="0" borderId="0" xfId="1" applyNumberFormat="1" applyFont="1" applyFill="1" applyBorder="1" applyProtection="1">
      <protection locked="0"/>
    </xf>
    <xf numFmtId="10" fontId="3" fillId="0" borderId="0" xfId="1" applyNumberFormat="1" applyFont="1" applyFill="1" applyBorder="1" applyProtection="1">
      <protection locked="0"/>
    </xf>
    <xf numFmtId="38" fontId="2" fillId="0" borderId="0" xfId="1" applyNumberFormat="1" applyFont="1" applyFill="1" applyBorder="1" applyProtection="1">
      <protection locked="0"/>
    </xf>
    <xf numFmtId="10" fontId="2" fillId="0" borderId="0" xfId="1" applyNumberFormat="1" applyFont="1" applyFill="1" applyBorder="1" applyProtection="1">
      <protection locked="0"/>
    </xf>
    <xf numFmtId="0" fontId="2" fillId="0" borderId="0" xfId="47" applyFont="1" applyFill="1" applyBorder="1" applyAlignment="1" applyProtection="1">
      <alignment horizontal="center"/>
      <protection locked="0"/>
    </xf>
    <xf numFmtId="0" fontId="2" fillId="0" borderId="0" xfId="47" applyFont="1" applyFill="1" applyBorder="1" applyProtection="1">
      <protection locked="0"/>
    </xf>
    <xf numFmtId="41" fontId="2" fillId="0" borderId="0" xfId="2" applyNumberFormat="1" applyFont="1" applyFill="1" applyAlignment="1" applyProtection="1">
      <alignment horizontal="right"/>
      <protection locked="0"/>
    </xf>
    <xf numFmtId="38" fontId="2" fillId="0" borderId="0" xfId="2" applyNumberFormat="1" applyFont="1" applyFill="1" applyAlignment="1" applyProtection="1">
      <alignment horizontal="right"/>
      <protection locked="0"/>
    </xf>
    <xf numFmtId="167" fontId="2" fillId="0" borderId="0" xfId="2" applyNumberFormat="1" applyFont="1" applyFill="1" applyAlignment="1" applyProtection="1">
      <alignment horizontal="fill"/>
      <protection locked="0"/>
    </xf>
    <xf numFmtId="0" fontId="7" fillId="0" borderId="0" xfId="1" applyFont="1" applyAlignment="1" applyProtection="1">
      <alignment horizontal="justify"/>
      <protection locked="0"/>
    </xf>
    <xf numFmtId="38" fontId="2" fillId="0" borderId="0" xfId="2" applyNumberFormat="1" applyFont="1" applyFill="1" applyAlignment="1" applyProtection="1">
      <alignment horizontal="center"/>
      <protection locked="0"/>
    </xf>
    <xf numFmtId="1" fontId="2" fillId="0" borderId="0" xfId="1" applyNumberFormat="1" applyFont="1" applyFill="1" applyAlignment="1" applyProtection="1">
      <alignment horizontal="right"/>
      <protection locked="0"/>
    </xf>
    <xf numFmtId="1" fontId="2" fillId="0" borderId="0" xfId="1" applyNumberFormat="1" applyFont="1" applyFill="1" applyProtection="1">
      <protection locked="0"/>
    </xf>
    <xf numFmtId="3" fontId="3" fillId="0" borderId="0" xfId="1" applyNumberFormat="1" applyFont="1" applyFill="1" applyProtection="1">
      <protection locked="0"/>
    </xf>
    <xf numFmtId="3" fontId="3" fillId="0" borderId="0" xfId="1" applyNumberFormat="1" applyFont="1" applyFill="1" applyAlignment="1" applyProtection="1">
      <alignment horizontal="left"/>
      <protection locked="0"/>
    </xf>
    <xf numFmtId="0" fontId="2" fillId="4" borderId="0" xfId="1" applyFont="1" applyFill="1" applyProtection="1">
      <protection locked="0"/>
    </xf>
    <xf numFmtId="0" fontId="2" fillId="0" borderId="0" xfId="1" applyFont="1" applyFill="1" applyAlignment="1" applyProtection="1">
      <alignment horizontal="right" wrapText="1"/>
      <protection locked="0"/>
    </xf>
    <xf numFmtId="0" fontId="6" fillId="0" borderId="0" xfId="1" applyFont="1" applyFill="1" applyAlignment="1" applyProtection="1">
      <alignment horizontal="left"/>
      <protection locked="0"/>
    </xf>
    <xf numFmtId="0" fontId="10" fillId="0" borderId="0" xfId="3" applyProtection="1">
      <protection locked="0"/>
    </xf>
    <xf numFmtId="2" fontId="11" fillId="0" borderId="0" xfId="1" applyNumberFormat="1" applyFont="1" applyFill="1" applyAlignment="1" applyProtection="1">
      <alignment horizontal="right"/>
      <protection locked="0"/>
    </xf>
    <xf numFmtId="0" fontId="11" fillId="0" borderId="0" xfId="1" applyFont="1" applyFill="1" applyAlignment="1" applyProtection="1">
      <alignment horizontal="right"/>
      <protection locked="0"/>
    </xf>
    <xf numFmtId="2" fontId="11" fillId="0" borderId="0" xfId="1" applyNumberFormat="1" applyFont="1" applyFill="1" applyAlignment="1" applyProtection="1">
      <alignment horizontal="center"/>
      <protection locked="0"/>
    </xf>
    <xf numFmtId="43" fontId="2" fillId="0" borderId="0" xfId="1" applyNumberFormat="1" applyFont="1" applyFill="1" applyProtection="1">
      <protection locked="0"/>
    </xf>
    <xf numFmtId="172" fontId="2" fillId="0" borderId="0" xfId="54" applyNumberFormat="1" applyFont="1" applyFill="1" applyAlignment="1" applyProtection="1">
      <alignment horizontal="right"/>
      <protection locked="0"/>
    </xf>
    <xf numFmtId="43" fontId="2" fillId="0" borderId="0" xfId="1" applyNumberFormat="1" applyFont="1" applyFill="1" applyAlignment="1" applyProtection="1">
      <alignment horizontal="right"/>
      <protection locked="0"/>
    </xf>
    <xf numFmtId="43" fontId="2" fillId="0" borderId="0" xfId="53" applyFont="1" applyFill="1" applyAlignment="1" applyProtection="1">
      <alignment horizontal="right"/>
      <protection locked="0"/>
    </xf>
    <xf numFmtId="0" fontId="10" fillId="0" borderId="0" xfId="3" applyAlignment="1" applyProtection="1">
      <alignment horizontal="right"/>
      <protection locked="0"/>
    </xf>
    <xf numFmtId="0" fontId="11" fillId="0" borderId="0" xfId="1" applyFont="1" applyFill="1" applyAlignment="1" applyProtection="1">
      <alignment horizontal="center"/>
      <protection locked="0"/>
    </xf>
    <xf numFmtId="168" fontId="2" fillId="0" borderId="0" xfId="2" applyNumberFormat="1" applyFont="1" applyFill="1" applyAlignment="1" applyProtection="1">
      <alignment horizontal="right"/>
      <protection locked="0"/>
    </xf>
    <xf numFmtId="37" fontId="3" fillId="0" borderId="0" xfId="1" applyNumberFormat="1" applyFont="1" applyFill="1" applyAlignment="1" applyProtection="1">
      <alignment horizontal="center"/>
      <protection locked="0"/>
    </xf>
    <xf numFmtId="0" fontId="3" fillId="0" borderId="0" xfId="1" quotePrefix="1" applyFont="1" applyFill="1" applyAlignment="1" applyProtection="1">
      <alignment horizontal="left"/>
      <protection locked="0"/>
    </xf>
    <xf numFmtId="39" fontId="2" fillId="0" borderId="0" xfId="1" applyNumberFormat="1" applyFont="1" applyFill="1" applyProtection="1">
      <protection locked="0"/>
    </xf>
    <xf numFmtId="43" fontId="2" fillId="0" borderId="0" xfId="2" applyFont="1" applyFill="1" applyAlignment="1" applyProtection="1">
      <protection locked="0"/>
    </xf>
    <xf numFmtId="167" fontId="2" fillId="0" borderId="0" xfId="2" applyNumberFormat="1" applyFont="1" applyFill="1" applyAlignment="1" applyProtection="1">
      <alignment horizontal="left"/>
      <protection locked="0"/>
    </xf>
    <xf numFmtId="43" fontId="8" fillId="0" borderId="0" xfId="2" applyFont="1" applyFill="1" applyAlignment="1" applyProtection="1">
      <protection locked="0"/>
    </xf>
    <xf numFmtId="170" fontId="2" fillId="0" borderId="0" xfId="1" applyNumberFormat="1" applyFont="1" applyFill="1" applyProtection="1">
      <protection locked="0"/>
    </xf>
    <xf numFmtId="0" fontId="2" fillId="0" borderId="0" xfId="1" applyFont="1" applyFill="1" applyBorder="1" applyAlignment="1" applyProtection="1">
      <alignment horizontal="fill"/>
      <protection locked="0"/>
    </xf>
    <xf numFmtId="37" fontId="3" fillId="0" borderId="0" xfId="1" applyNumberFormat="1" applyFont="1" applyFill="1" applyProtection="1">
      <protection locked="0"/>
    </xf>
    <xf numFmtId="39" fontId="3" fillId="0" borderId="0" xfId="1" applyNumberFormat="1" applyFont="1" applyFill="1" applyProtection="1">
      <protection locked="0"/>
    </xf>
    <xf numFmtId="6" fontId="12" fillId="0" borderId="0" xfId="1" applyNumberFormat="1" applyFont="1" applyFill="1" applyProtection="1">
      <protection locked="0"/>
    </xf>
    <xf numFmtId="0" fontId="12" fillId="0" borderId="0" xfId="1" applyFont="1" applyFill="1" applyProtection="1">
      <protection locked="0"/>
    </xf>
    <xf numFmtId="0" fontId="13" fillId="0" borderId="0" xfId="1" applyFont="1" applyFill="1" applyProtection="1">
      <protection locked="0"/>
    </xf>
    <xf numFmtId="3" fontId="11" fillId="0" borderId="0" xfId="1" applyNumberFormat="1" applyFont="1" applyFill="1" applyAlignment="1" applyProtection="1">
      <alignment horizontal="center"/>
      <protection locked="0"/>
    </xf>
    <xf numFmtId="164" fontId="11" fillId="0" borderId="0" xfId="1" applyNumberFormat="1" applyFont="1" applyFill="1" applyProtection="1">
      <protection locked="0"/>
    </xf>
    <xf numFmtId="0" fontId="11" fillId="0" borderId="0" xfId="1" applyFont="1" applyFill="1" applyProtection="1">
      <protection locked="0"/>
    </xf>
    <xf numFmtId="167" fontId="2" fillId="0" borderId="0" xfId="2" applyNumberFormat="1" applyFont="1" applyFill="1" applyAlignment="1" applyProtection="1">
      <alignment vertical="center"/>
      <protection locked="0"/>
    </xf>
    <xf numFmtId="167" fontId="2" fillId="0" borderId="0" xfId="2" applyNumberFormat="1" applyFont="1" applyFill="1" applyAlignment="1" applyProtection="1">
      <alignment horizontal="center" vertical="center"/>
      <protection locked="0"/>
    </xf>
    <xf numFmtId="0" fontId="2" fillId="0" borderId="0" xfId="1" applyFont="1" applyFill="1" applyAlignment="1" applyProtection="1">
      <alignment horizontal="center" vertical="center"/>
      <protection locked="0"/>
    </xf>
    <xf numFmtId="39" fontId="2" fillId="0" borderId="0" xfId="1" applyNumberFormat="1" applyFont="1" applyFill="1" applyAlignment="1" applyProtection="1">
      <alignment horizontal="fill"/>
      <protection locked="0"/>
    </xf>
    <xf numFmtId="2" fontId="2" fillId="7" borderId="0" xfId="1" applyNumberFormat="1" applyFont="1" applyFill="1" applyAlignment="1" applyProtection="1">
      <alignment horizontal="right"/>
      <protection locked="0"/>
    </xf>
    <xf numFmtId="164" fontId="2" fillId="7" borderId="0" xfId="1" applyNumberFormat="1" applyFont="1" applyFill="1" applyProtection="1">
      <protection locked="0"/>
    </xf>
    <xf numFmtId="2" fontId="2" fillId="7" borderId="0" xfId="1" applyNumberFormat="1" applyFont="1" applyFill="1" applyAlignment="1" applyProtection="1">
      <alignment horizontal="center"/>
      <protection locked="0"/>
    </xf>
    <xf numFmtId="39" fontId="2" fillId="7" borderId="0" xfId="1" applyNumberFormat="1" applyFont="1" applyFill="1" applyProtection="1">
      <protection locked="0"/>
    </xf>
    <xf numFmtId="41" fontId="2" fillId="0" borderId="0" xfId="1" applyNumberFormat="1" applyFont="1" applyFill="1" applyProtection="1">
      <protection locked="0"/>
    </xf>
    <xf numFmtId="41" fontId="2" fillId="0" borderId="0" xfId="1" applyNumberFormat="1" applyFont="1" applyFill="1" applyAlignment="1" applyProtection="1">
      <alignment horizontal="center"/>
      <protection locked="0"/>
    </xf>
    <xf numFmtId="171" fontId="2" fillId="0" borderId="0" xfId="1" applyNumberFormat="1" applyFont="1" applyFill="1" applyAlignment="1" applyProtection="1">
      <alignment horizontal="left"/>
      <protection locked="0"/>
    </xf>
    <xf numFmtId="171" fontId="2" fillId="0" borderId="0" xfId="1" applyNumberFormat="1" applyFont="1" applyFill="1" applyAlignment="1" applyProtection="1">
      <alignment horizontal="center"/>
      <protection locked="0"/>
    </xf>
    <xf numFmtId="41" fontId="2" fillId="7" borderId="0" xfId="1" applyNumberFormat="1" applyFont="1" applyFill="1" applyAlignment="1" applyProtection="1">
      <alignment horizontal="center"/>
      <protection locked="0"/>
    </xf>
    <xf numFmtId="41" fontId="2" fillId="3" borderId="0" xfId="1" applyNumberFormat="1" applyFont="1" applyFill="1" applyAlignment="1" applyProtection="1">
      <alignment horizontal="center"/>
      <protection locked="0"/>
    </xf>
    <xf numFmtId="3" fontId="2" fillId="4" borderId="0" xfId="1" applyNumberFormat="1" applyFont="1" applyFill="1" applyAlignment="1" applyProtection="1">
      <alignment horizontal="fill"/>
      <protection locked="0"/>
    </xf>
    <xf numFmtId="0" fontId="2" fillId="3" borderId="1" xfId="1" applyFont="1" applyFill="1" applyBorder="1" applyProtection="1">
      <protection locked="0"/>
    </xf>
    <xf numFmtId="0" fontId="3" fillId="0" borderId="0" xfId="1" applyFont="1" applyFill="1" applyAlignment="1" applyProtection="1">
      <alignment horizontal="right"/>
      <protection locked="0"/>
    </xf>
    <xf numFmtId="0" fontId="15" fillId="0" borderId="0" xfId="1" applyFont="1" applyFill="1" applyAlignment="1" applyProtection="1">
      <protection locked="0"/>
    </xf>
    <xf numFmtId="0" fontId="15" fillId="0" borderId="0" xfId="1" applyFont="1" applyFill="1" applyAlignment="1" applyProtection="1">
      <alignment horizontal="center"/>
      <protection locked="0"/>
    </xf>
    <xf numFmtId="0" fontId="15" fillId="3" borderId="1" xfId="1" applyFont="1" applyFill="1" applyBorder="1" applyAlignment="1" applyProtection="1">
      <protection locked="0"/>
    </xf>
    <xf numFmtId="0" fontId="16" fillId="0" borderId="0" xfId="1" applyFont="1" applyFill="1" applyProtection="1">
      <protection locked="0"/>
    </xf>
    <xf numFmtId="3" fontId="5" fillId="0" borderId="0" xfId="1" applyNumberFormat="1" applyFont="1" applyFill="1" applyProtection="1">
      <protection locked="0"/>
    </xf>
    <xf numFmtId="167" fontId="24" fillId="0" borderId="0" xfId="53" applyNumberFormat="1" applyFont="1" applyAlignment="1">
      <alignment vertical="center"/>
    </xf>
    <xf numFmtId="0" fontId="2" fillId="0" borderId="0" xfId="2" applyNumberFormat="1" applyFont="1" applyFill="1" applyAlignment="1">
      <alignment horizontal="right"/>
    </xf>
    <xf numFmtId="37" fontId="3" fillId="0" borderId="0" xfId="1" applyNumberFormat="1" applyFont="1" applyFill="1" applyAlignment="1" applyProtection="1">
      <alignment horizontal="center"/>
    </xf>
    <xf numFmtId="0" fontId="3" fillId="0" borderId="0" xfId="1" applyFont="1" applyFill="1" applyAlignment="1">
      <alignment horizontal="right"/>
    </xf>
    <xf numFmtId="0" fontId="2" fillId="0" borderId="0" xfId="1" applyFont="1" applyFill="1" applyAlignment="1"/>
    <xf numFmtId="0" fontId="25" fillId="0" borderId="0" xfId="0" applyFont="1" applyAlignment="1">
      <alignment vertical="center"/>
    </xf>
    <xf numFmtId="0" fontId="26" fillId="0" borderId="0" xfId="0" applyFont="1" applyAlignment="1">
      <alignment vertical="center"/>
    </xf>
    <xf numFmtId="41" fontId="2" fillId="0" borderId="0" xfId="1" applyNumberFormat="1" applyFont="1" applyFill="1"/>
    <xf numFmtId="168" fontId="2" fillId="0" borderId="0" xfId="63" applyNumberFormat="1" applyFont="1" applyFill="1" applyAlignment="1" applyProtection="1">
      <alignment horizontal="center"/>
      <protection locked="0"/>
    </xf>
    <xf numFmtId="168" fontId="2" fillId="0" borderId="0" xfId="63" applyNumberFormat="1" applyFont="1" applyFill="1" applyAlignment="1" applyProtection="1">
      <alignment horizontal="fill"/>
      <protection locked="0"/>
    </xf>
    <xf numFmtId="168" fontId="2" fillId="0" borderId="0" xfId="1" applyNumberFormat="1" applyFont="1" applyFill="1" applyAlignment="1" applyProtection="1">
      <alignment horizontal="fill"/>
      <protection locked="0"/>
    </xf>
    <xf numFmtId="168" fontId="2" fillId="2" borderId="0" xfId="2" applyNumberFormat="1" applyFont="1" applyFill="1" applyAlignment="1" applyProtection="1">
      <alignment horizontal="right"/>
      <protection locked="0"/>
    </xf>
    <xf numFmtId="173" fontId="2" fillId="0" borderId="0" xfId="1" applyNumberFormat="1" applyFont="1" applyFill="1" applyAlignment="1">
      <alignment horizontal="center"/>
    </xf>
    <xf numFmtId="173" fontId="2" fillId="0" borderId="0" xfId="1" applyNumberFormat="1" applyFont="1" applyFill="1" applyAlignment="1" applyProtection="1">
      <alignment horizontal="fill"/>
    </xf>
    <xf numFmtId="173" fontId="2" fillId="0" borderId="0" xfId="1" applyNumberFormat="1" applyFont="1" applyFill="1" applyProtection="1"/>
    <xf numFmtId="173" fontId="2" fillId="0" borderId="0" xfId="1" applyNumberFormat="1" applyFont="1" applyFill="1" applyAlignment="1" applyProtection="1">
      <alignment horizontal="center"/>
    </xf>
    <xf numFmtId="41" fontId="3" fillId="0" borderId="0" xfId="1" applyNumberFormat="1" applyFont="1" applyFill="1" applyAlignment="1" applyProtection="1">
      <alignment horizontal="left"/>
    </xf>
    <xf numFmtId="173" fontId="2" fillId="0" borderId="0" xfId="1" applyNumberFormat="1" applyFont="1" applyFill="1"/>
    <xf numFmtId="168" fontId="9" fillId="5" borderId="0" xfId="2" applyNumberFormat="1" applyFont="1" applyFill="1" applyAlignment="1" applyProtection="1">
      <alignment horizontal="right"/>
    </xf>
    <xf numFmtId="168" fontId="8" fillId="0" borderId="0" xfId="2" applyNumberFormat="1" applyFont="1" applyFill="1" applyAlignment="1">
      <alignment horizontal="right"/>
    </xf>
    <xf numFmtId="168" fontId="2" fillId="0" borderId="0" xfId="2" applyNumberFormat="1" applyFont="1" applyFill="1" applyAlignment="1" applyProtection="1">
      <alignment horizontal="right"/>
    </xf>
    <xf numFmtId="168" fontId="2" fillId="0" borderId="0" xfId="1" applyNumberFormat="1" applyFont="1" applyFill="1" applyProtection="1"/>
    <xf numFmtId="168" fontId="9" fillId="5" borderId="0" xfId="2" applyNumberFormat="1" applyFont="1" applyFill="1" applyAlignment="1">
      <alignment horizontal="right"/>
    </xf>
    <xf numFmtId="168" fontId="9" fillId="5" borderId="0" xfId="1" applyNumberFormat="1" applyFont="1" applyFill="1" applyAlignment="1">
      <alignment horizontal="right"/>
    </xf>
    <xf numFmtId="168" fontId="2" fillId="0" borderId="0" xfId="1" applyNumberFormat="1" applyFont="1" applyFill="1" applyAlignment="1">
      <alignment horizontal="right"/>
    </xf>
    <xf numFmtId="168" fontId="9" fillId="5" borderId="0" xfId="1" applyNumberFormat="1" applyFont="1" applyFill="1" applyAlignment="1" applyProtection="1">
      <alignment horizontal="right"/>
    </xf>
    <xf numFmtId="168" fontId="2" fillId="0" borderId="0" xfId="1" applyNumberFormat="1" applyFont="1" applyFill="1" applyAlignment="1" applyProtection="1">
      <alignment horizontal="right"/>
    </xf>
    <xf numFmtId="168" fontId="2" fillId="0" borderId="0" xfId="1" applyNumberFormat="1" applyFont="1" applyFill="1" applyAlignment="1" applyProtection="1">
      <alignment horizontal="fill"/>
    </xf>
    <xf numFmtId="168" fontId="2" fillId="0" borderId="0" xfId="2" applyNumberFormat="1" applyFont="1" applyFill="1" applyAlignment="1" applyProtection="1">
      <alignment horizontal="center"/>
    </xf>
    <xf numFmtId="167" fontId="2" fillId="0" borderId="0" xfId="63" applyNumberFormat="1" applyFont="1" applyFill="1" applyAlignment="1" applyProtection="1">
      <alignment horizontal="fill"/>
    </xf>
    <xf numFmtId="167" fontId="2" fillId="0" borderId="0" xfId="63" applyNumberFormat="1" applyFont="1" applyFill="1" applyAlignment="1" applyProtection="1">
      <alignment horizontal="center"/>
      <protection locked="0"/>
    </xf>
    <xf numFmtId="167" fontId="2" fillId="0" borderId="0" xfId="63" applyNumberFormat="1" applyFont="1" applyFill="1" applyAlignment="1">
      <alignment horizontal="center"/>
    </xf>
    <xf numFmtId="167" fontId="2" fillId="0" borderId="0" xfId="1" applyNumberFormat="1" applyFont="1" applyFill="1" applyAlignment="1" applyProtection="1">
      <alignment horizontal="fill"/>
    </xf>
    <xf numFmtId="168" fontId="2" fillId="0" borderId="0" xfId="1" applyNumberFormat="1" applyFont="1" applyFill="1"/>
    <xf numFmtId="3" fontId="2" fillId="0" borderId="0" xfId="2" applyNumberFormat="1" applyFont="1" applyFill="1" applyAlignment="1" applyProtection="1">
      <alignment horizontal="center"/>
      <protection locked="0"/>
    </xf>
    <xf numFmtId="3" fontId="2" fillId="0" borderId="0" xfId="2" applyNumberFormat="1" applyFont="1" applyFill="1" applyAlignment="1">
      <alignment horizontal="center"/>
    </xf>
    <xf numFmtId="0" fontId="2" fillId="0" borderId="2" xfId="1" applyFont="1" applyFill="1" applyBorder="1"/>
    <xf numFmtId="0" fontId="2" fillId="0" borderId="0" xfId="1" applyFont="1" applyFill="1"/>
    <xf numFmtId="0" fontId="2" fillId="0" borderId="0" xfId="1" applyFont="1" applyFill="1"/>
    <xf numFmtId="0" fontId="2" fillId="0" borderId="0" xfId="1" applyFont="1" applyFill="1" applyAlignment="1" applyProtection="1">
      <alignment horizontal="left"/>
    </xf>
    <xf numFmtId="3" fontId="2" fillId="0" borderId="0" xfId="1" applyNumberFormat="1" applyFont="1" applyFill="1" applyProtection="1"/>
    <xf numFmtId="0" fontId="2" fillId="0" borderId="0" xfId="1" applyFont="1" applyFill="1"/>
    <xf numFmtId="0" fontId="10" fillId="0" borderId="0" xfId="3"/>
    <xf numFmtId="0" fontId="2" fillId="0" borderId="0" xfId="1" applyFont="1" applyFill="1"/>
    <xf numFmtId="0" fontId="2" fillId="0" borderId="0" xfId="1" applyFont="1" applyFill="1" applyAlignment="1" applyProtection="1">
      <alignment horizontal="left"/>
    </xf>
    <xf numFmtId="0" fontId="2" fillId="0" borderId="0" xfId="1" applyFont="1" applyFill="1" applyProtection="1">
      <protection locked="0"/>
    </xf>
    <xf numFmtId="0" fontId="3" fillId="0" borderId="0" xfId="1" applyFont="1" applyFill="1" applyAlignment="1" applyProtection="1">
      <alignment horizontal="left"/>
    </xf>
    <xf numFmtId="0" fontId="2" fillId="5" borderId="0" xfId="1" applyFont="1" applyFill="1" applyAlignment="1" applyProtection="1">
      <alignment horizontal="left"/>
    </xf>
    <xf numFmtId="39" fontId="3" fillId="0" borderId="0" xfId="1" applyNumberFormat="1" applyFont="1" applyFill="1" applyProtection="1"/>
    <xf numFmtId="0" fontId="2" fillId="0" borderId="0" xfId="1" applyFont="1" applyFill="1"/>
    <xf numFmtId="0" fontId="2" fillId="0" borderId="0" xfId="1" applyFont="1" applyFill="1" applyAlignment="1" applyProtection="1">
      <alignment horizontal="left"/>
    </xf>
    <xf numFmtId="3" fontId="2" fillId="0" borderId="0" xfId="1" applyNumberFormat="1" applyFont="1" applyFill="1" applyProtection="1"/>
    <xf numFmtId="0" fontId="2" fillId="0" borderId="0" xfId="1" applyFont="1" applyFill="1"/>
    <xf numFmtId="0" fontId="2" fillId="0" borderId="0" xfId="1" applyFont="1" applyFill="1"/>
    <xf numFmtId="39" fontId="3" fillId="0" borderId="0" xfId="1" applyNumberFormat="1" applyFont="1" applyFill="1" applyProtection="1"/>
    <xf numFmtId="0" fontId="10" fillId="0" borderId="0" xfId="3"/>
    <xf numFmtId="0" fontId="2" fillId="0" borderId="0" xfId="1" applyFont="1" applyFill="1"/>
    <xf numFmtId="0" fontId="2" fillId="0" borderId="0" xfId="1" applyFont="1" applyFill="1" applyAlignment="1" applyProtection="1">
      <alignment horizontal="left"/>
    </xf>
    <xf numFmtId="0" fontId="2" fillId="0" borderId="0" xfId="1" applyFont="1" applyFill="1" applyProtection="1">
      <protection locked="0"/>
    </xf>
    <xf numFmtId="0" fontId="3" fillId="0" borderId="0" xfId="1" applyFont="1" applyFill="1" applyAlignment="1" applyProtection="1">
      <alignment horizontal="left"/>
    </xf>
    <xf numFmtId="0" fontId="2" fillId="5" borderId="0" xfId="1" applyFont="1" applyFill="1" applyAlignment="1" applyProtection="1">
      <alignment horizontal="left"/>
    </xf>
    <xf numFmtId="39" fontId="3" fillId="0" borderId="0" xfId="1" applyNumberFormat="1" applyFont="1" applyFill="1" applyProtection="1"/>
    <xf numFmtId="0" fontId="2" fillId="0" borderId="0" xfId="1" applyFont="1" applyFill="1"/>
    <xf numFmtId="0" fontId="2" fillId="0" borderId="0" xfId="1" applyFont="1" applyFill="1" applyAlignment="1">
      <alignment horizontal="left" wrapText="1"/>
    </xf>
    <xf numFmtId="39" fontId="3" fillId="0" borderId="0" xfId="1" applyNumberFormat="1" applyFont="1" applyFill="1" applyAlignment="1" applyProtection="1">
      <alignment horizontal="center"/>
    </xf>
    <xf numFmtId="0" fontId="26" fillId="0" borderId="0" xfId="0" applyFont="1" applyAlignment="1">
      <alignment horizontal="left" vertical="center" wrapText="1"/>
    </xf>
    <xf numFmtId="0" fontId="18" fillId="0" borderId="0" xfId="1" applyFont="1" applyFill="1" applyAlignment="1">
      <alignment horizontal="left"/>
    </xf>
    <xf numFmtId="0" fontId="17" fillId="0" borderId="0" xfId="1" applyFont="1" applyFill="1" applyAlignment="1">
      <alignment horizontal="left"/>
    </xf>
    <xf numFmtId="0" fontId="3" fillId="0" borderId="0" xfId="1" applyFont="1" applyFill="1" applyAlignment="1">
      <alignment horizontal="right"/>
    </xf>
    <xf numFmtId="0" fontId="14" fillId="0" borderId="0" xfId="1" applyFont="1" applyFill="1" applyAlignment="1">
      <alignment horizontal="left"/>
    </xf>
    <xf numFmtId="0" fontId="2" fillId="4" borderId="0" xfId="1" applyFont="1" applyFill="1" applyAlignment="1">
      <alignment horizontal="left" wrapText="1"/>
    </xf>
    <xf numFmtId="37" fontId="3" fillId="0" borderId="0" xfId="1" applyNumberFormat="1" applyFont="1" applyFill="1" applyAlignment="1" applyProtection="1">
      <alignment horizontal="center"/>
    </xf>
    <xf numFmtId="0" fontId="2" fillId="0" borderId="0" xfId="1" applyFont="1" applyFill="1" applyAlignment="1">
      <alignment horizontal="left" vertical="center" wrapText="1"/>
    </xf>
    <xf numFmtId="165" fontId="3" fillId="0" borderId="0" xfId="1" applyNumberFormat="1" applyFont="1" applyFill="1" applyAlignment="1" applyProtection="1">
      <alignment horizontal="center"/>
    </xf>
    <xf numFmtId="0" fontId="3" fillId="0" borderId="0" xfId="1" applyFont="1" applyFill="1" applyAlignment="1">
      <alignment horizontal="center"/>
    </xf>
    <xf numFmtId="0" fontId="2" fillId="6" borderId="0" xfId="1" applyFont="1" applyFill="1" applyAlignment="1">
      <alignment horizontal="left" wrapText="1"/>
    </xf>
    <xf numFmtId="166" fontId="3" fillId="0" borderId="0" xfId="1" applyNumberFormat="1" applyFont="1" applyFill="1" applyAlignment="1" applyProtection="1">
      <alignment horizontal="center"/>
    </xf>
    <xf numFmtId="37" fontId="3" fillId="0" borderId="0" xfId="1" applyNumberFormat="1" applyFont="1" applyFill="1" applyAlignment="1" applyProtection="1">
      <alignment horizontal="center"/>
      <protection locked="0"/>
    </xf>
    <xf numFmtId="0" fontId="2" fillId="0" borderId="0" xfId="47" applyFont="1" applyFill="1" applyBorder="1" applyAlignment="1" applyProtection="1">
      <alignment horizontal="center" wrapText="1"/>
      <protection locked="0"/>
    </xf>
    <xf numFmtId="39"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2" fillId="6" borderId="0" xfId="1" applyFont="1" applyFill="1" applyAlignment="1" applyProtection="1">
      <alignment horizontal="left" wrapText="1"/>
      <protection locked="0"/>
    </xf>
    <xf numFmtId="166" fontId="3" fillId="0" borderId="0" xfId="1" applyNumberFormat="1" applyFont="1" applyFill="1" applyAlignment="1" applyProtection="1">
      <alignment horizontal="center"/>
      <protection locked="0"/>
    </xf>
    <xf numFmtId="0" fontId="2" fillId="4" borderId="0" xfId="1" applyFont="1" applyFill="1" applyAlignment="1" applyProtection="1">
      <alignment horizontal="left" wrapText="1"/>
      <protection locked="0"/>
    </xf>
    <xf numFmtId="0" fontId="2" fillId="0" borderId="0" xfId="1" applyFont="1" applyFill="1" applyAlignment="1" applyProtection="1">
      <alignment horizontal="left" vertical="center" wrapText="1"/>
      <protection locked="0"/>
    </xf>
    <xf numFmtId="0" fontId="18" fillId="0" borderId="0" xfId="1" applyFont="1" applyFill="1" applyAlignment="1" applyProtection="1">
      <alignment horizontal="left"/>
      <protection locked="0"/>
    </xf>
    <xf numFmtId="0" fontId="17" fillId="0" borderId="0" xfId="1" applyFont="1" applyFill="1" applyAlignment="1" applyProtection="1">
      <alignment horizontal="left"/>
      <protection locked="0"/>
    </xf>
    <xf numFmtId="0" fontId="3" fillId="0" borderId="0" xfId="1" applyFont="1" applyFill="1" applyAlignment="1" applyProtection="1">
      <alignment horizontal="right"/>
      <protection locked="0"/>
    </xf>
    <xf numFmtId="0" fontId="14" fillId="0" borderId="0" xfId="1" applyFont="1" applyFill="1" applyAlignment="1" applyProtection="1">
      <alignment horizontal="left"/>
      <protection locked="0"/>
    </xf>
    <xf numFmtId="0" fontId="2" fillId="0" borderId="0" xfId="3" applyFont="1" applyFill="1" applyAlignment="1" applyProtection="1">
      <alignment horizontal="left" wrapText="1"/>
      <protection locked="0"/>
    </xf>
    <xf numFmtId="0" fontId="3" fillId="0" borderId="0" xfId="1" applyFont="1" applyFill="1" applyAlignment="1" applyProtection="1">
      <alignment horizontal="center"/>
      <protection locked="0"/>
    </xf>
    <xf numFmtId="0" fontId="9" fillId="5" borderId="0" xfId="3" applyFont="1" applyFill="1" applyAlignment="1">
      <alignment horizontal="center" vertical="center"/>
    </xf>
    <xf numFmtId="0" fontId="9" fillId="5" borderId="0" xfId="4" applyFont="1" applyFill="1" applyAlignment="1">
      <alignment horizontal="center" vertical="center" wrapText="1"/>
    </xf>
  </cellXfs>
  <cellStyles count="64">
    <cellStyle name="Comma" xfId="63" builtinId="3"/>
    <cellStyle name="Comma 10" xfId="2"/>
    <cellStyle name="Comma 10 2" xfId="5"/>
    <cellStyle name="Comma 10 3" xfId="6"/>
    <cellStyle name="Comma 11" xfId="7"/>
    <cellStyle name="Comma 11 2" xfId="8"/>
    <cellStyle name="Comma 11 3" xfId="9"/>
    <cellStyle name="Comma 12" xfId="10"/>
    <cellStyle name="Comma 12 2" xfId="11"/>
    <cellStyle name="Comma 12 3" xfId="12"/>
    <cellStyle name="Comma 13 2" xfId="13"/>
    <cellStyle name="Comma 13 3" xfId="14"/>
    <cellStyle name="Comma 17" xfId="15"/>
    <cellStyle name="Comma 17 2" xfId="16"/>
    <cellStyle name="Comma 17 3" xfId="17"/>
    <cellStyle name="Comma 18" xfId="18"/>
    <cellStyle name="Comma 18 2" xfId="19"/>
    <cellStyle name="Comma 18 3" xfId="20"/>
    <cellStyle name="Comma 2" xfId="21"/>
    <cellStyle name="Comma 23" xfId="22"/>
    <cellStyle name="Comma 23 2" xfId="23"/>
    <cellStyle name="Comma 23 3" xfId="24"/>
    <cellStyle name="Comma 3" xfId="53"/>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2" xfId="44"/>
    <cellStyle name="Currency 2 2" xfId="45"/>
    <cellStyle name="Currency 2 2 2" xfId="55"/>
    <cellStyle name="Currency 2 3" xfId="56"/>
    <cellStyle name="Hyperlink 2" xfId="46"/>
    <cellStyle name="Normal" xfId="0" builtinId="0"/>
    <cellStyle name="Normal 2" xfId="1"/>
    <cellStyle name="Normal 2 2" xfId="47"/>
    <cellStyle name="Normal 2 2 2" xfId="4"/>
    <cellStyle name="Normal 2 2 2 2" xfId="57"/>
    <cellStyle name="Normal 2 2 3" xfId="58"/>
    <cellStyle name="Normal 3" xfId="3"/>
    <cellStyle name="Normal 3 2" xfId="48"/>
    <cellStyle name="Normal 3 2 2" xfId="59"/>
    <cellStyle name="Normal 3 3" xfId="60"/>
    <cellStyle name="Normal 4" xfId="49"/>
    <cellStyle name="Normal 5" xfId="50"/>
    <cellStyle name="Normal 5 2" xfId="51"/>
    <cellStyle name="Normal 5 2 2" xfId="61"/>
    <cellStyle name="Normal 5 3" xfId="62"/>
    <cellStyle name="Percent 2" xfId="52"/>
    <cellStyle name="Percent 3"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T728"/>
  <sheetViews>
    <sheetView tabSelected="1" view="pageBreakPreview" zoomScaleNormal="100" zoomScaleSheetLayoutView="100" workbookViewId="0"/>
  </sheetViews>
  <sheetFormatPr defaultColWidth="11" defaultRowHeight="12"/>
  <cols>
    <col min="1" max="1" width="5.28515625" style="1" customWidth="1"/>
    <col min="2" max="2" width="2.140625" style="1" customWidth="1"/>
    <col min="3" max="3" width="35" style="1" customWidth="1"/>
    <col min="4" max="4" width="32.7109375" style="1" customWidth="1"/>
    <col min="5" max="5" width="9.28515625" style="1" customWidth="1"/>
    <col min="6" max="6" width="8.5703125" style="1" customWidth="1"/>
    <col min="7" max="7" width="17" style="3" customWidth="1"/>
    <col min="8" max="8" width="17" style="2" customWidth="1"/>
    <col min="9" max="9" width="1.5703125" style="1" bestFit="1" customWidth="1"/>
    <col min="10" max="10" width="15.140625" style="3" customWidth="1"/>
    <col min="11" max="11" width="19.42578125" style="2" customWidth="1"/>
    <col min="12" max="256" width="11" style="1"/>
    <col min="257" max="257" width="5.28515625" style="1" customWidth="1"/>
    <col min="258" max="258" width="2.140625" style="1" customWidth="1"/>
    <col min="259" max="259" width="35" style="1" customWidth="1"/>
    <col min="260" max="260" width="32.7109375" style="1" customWidth="1"/>
    <col min="261" max="261" width="9.28515625" style="1" customWidth="1"/>
    <col min="262" max="262" width="8.5703125" style="1" customWidth="1"/>
    <col min="263" max="264" width="17" style="1" customWidth="1"/>
    <col min="265" max="265" width="7.5703125" style="1" customWidth="1"/>
    <col min="266" max="266" width="15.140625" style="1" customWidth="1"/>
    <col min="267" max="267" width="19.42578125" style="1" customWidth="1"/>
    <col min="268" max="512" width="11" style="1"/>
    <col min="513" max="513" width="5.28515625" style="1" customWidth="1"/>
    <col min="514" max="514" width="2.140625" style="1" customWidth="1"/>
    <col min="515" max="515" width="35" style="1" customWidth="1"/>
    <col min="516" max="516" width="32.7109375" style="1" customWidth="1"/>
    <col min="517" max="517" width="9.28515625" style="1" customWidth="1"/>
    <col min="518" max="518" width="8.5703125" style="1" customWidth="1"/>
    <col min="519" max="520" width="17" style="1" customWidth="1"/>
    <col min="521" max="521" width="7.5703125" style="1" customWidth="1"/>
    <col min="522" max="522" width="15.140625" style="1" customWidth="1"/>
    <col min="523" max="523" width="19.42578125" style="1" customWidth="1"/>
    <col min="524" max="768" width="11" style="1"/>
    <col min="769" max="769" width="5.28515625" style="1" customWidth="1"/>
    <col min="770" max="770" width="2.140625" style="1" customWidth="1"/>
    <col min="771" max="771" width="35" style="1" customWidth="1"/>
    <col min="772" max="772" width="32.7109375" style="1" customWidth="1"/>
    <col min="773" max="773" width="9.28515625" style="1" customWidth="1"/>
    <col min="774" max="774" width="8.5703125" style="1" customWidth="1"/>
    <col min="775" max="776" width="17" style="1" customWidth="1"/>
    <col min="777" max="777" width="7.5703125" style="1" customWidth="1"/>
    <col min="778" max="778" width="15.140625" style="1" customWidth="1"/>
    <col min="779" max="779" width="19.42578125" style="1" customWidth="1"/>
    <col min="780" max="1024" width="11" style="1"/>
    <col min="1025" max="1025" width="5.28515625" style="1" customWidth="1"/>
    <col min="1026" max="1026" width="2.140625" style="1" customWidth="1"/>
    <col min="1027" max="1027" width="35" style="1" customWidth="1"/>
    <col min="1028" max="1028" width="32.7109375" style="1" customWidth="1"/>
    <col min="1029" max="1029" width="9.28515625" style="1" customWidth="1"/>
    <col min="1030" max="1030" width="8.5703125" style="1" customWidth="1"/>
    <col min="1031" max="1032" width="17" style="1" customWidth="1"/>
    <col min="1033" max="1033" width="7.5703125" style="1" customWidth="1"/>
    <col min="1034" max="1034" width="15.140625" style="1" customWidth="1"/>
    <col min="1035" max="1035" width="19.42578125" style="1" customWidth="1"/>
    <col min="1036" max="1280" width="11" style="1"/>
    <col min="1281" max="1281" width="5.28515625" style="1" customWidth="1"/>
    <col min="1282" max="1282" width="2.140625" style="1" customWidth="1"/>
    <col min="1283" max="1283" width="35" style="1" customWidth="1"/>
    <col min="1284" max="1284" width="32.7109375" style="1" customWidth="1"/>
    <col min="1285" max="1285" width="9.28515625" style="1" customWidth="1"/>
    <col min="1286" max="1286" width="8.5703125" style="1" customWidth="1"/>
    <col min="1287" max="1288" width="17" style="1" customWidth="1"/>
    <col min="1289" max="1289" width="7.5703125" style="1" customWidth="1"/>
    <col min="1290" max="1290" width="15.140625" style="1" customWidth="1"/>
    <col min="1291" max="1291" width="19.42578125" style="1" customWidth="1"/>
    <col min="1292" max="1536" width="11" style="1"/>
    <col min="1537" max="1537" width="5.28515625" style="1" customWidth="1"/>
    <col min="1538" max="1538" width="2.140625" style="1" customWidth="1"/>
    <col min="1539" max="1539" width="35" style="1" customWidth="1"/>
    <col min="1540" max="1540" width="32.7109375" style="1" customWidth="1"/>
    <col min="1541" max="1541" width="9.28515625" style="1" customWidth="1"/>
    <col min="1542" max="1542" width="8.5703125" style="1" customWidth="1"/>
    <col min="1543" max="1544" width="17" style="1" customWidth="1"/>
    <col min="1545" max="1545" width="7.5703125" style="1" customWidth="1"/>
    <col min="1546" max="1546" width="15.140625" style="1" customWidth="1"/>
    <col min="1547" max="1547" width="19.42578125" style="1" customWidth="1"/>
    <col min="1548" max="1792" width="11" style="1"/>
    <col min="1793" max="1793" width="5.28515625" style="1" customWidth="1"/>
    <col min="1794" max="1794" width="2.140625" style="1" customWidth="1"/>
    <col min="1795" max="1795" width="35" style="1" customWidth="1"/>
    <col min="1796" max="1796" width="32.7109375" style="1" customWidth="1"/>
    <col min="1797" max="1797" width="9.28515625" style="1" customWidth="1"/>
    <col min="1798" max="1798" width="8.5703125" style="1" customWidth="1"/>
    <col min="1799" max="1800" width="17" style="1" customWidth="1"/>
    <col min="1801" max="1801" width="7.5703125" style="1" customWidth="1"/>
    <col min="1802" max="1802" width="15.140625" style="1" customWidth="1"/>
    <col min="1803" max="1803" width="19.42578125" style="1" customWidth="1"/>
    <col min="1804" max="2048" width="11" style="1"/>
    <col min="2049" max="2049" width="5.28515625" style="1" customWidth="1"/>
    <col min="2050" max="2050" width="2.140625" style="1" customWidth="1"/>
    <col min="2051" max="2051" width="35" style="1" customWidth="1"/>
    <col min="2052" max="2052" width="32.7109375" style="1" customWidth="1"/>
    <col min="2053" max="2053" width="9.28515625" style="1" customWidth="1"/>
    <col min="2054" max="2054" width="8.5703125" style="1" customWidth="1"/>
    <col min="2055" max="2056" width="17" style="1" customWidth="1"/>
    <col min="2057" max="2057" width="7.5703125" style="1" customWidth="1"/>
    <col min="2058" max="2058" width="15.140625" style="1" customWidth="1"/>
    <col min="2059" max="2059" width="19.42578125" style="1" customWidth="1"/>
    <col min="2060" max="2304" width="11" style="1"/>
    <col min="2305" max="2305" width="5.28515625" style="1" customWidth="1"/>
    <col min="2306" max="2306" width="2.140625" style="1" customWidth="1"/>
    <col min="2307" max="2307" width="35" style="1" customWidth="1"/>
    <col min="2308" max="2308" width="32.7109375" style="1" customWidth="1"/>
    <col min="2309" max="2309" width="9.28515625" style="1" customWidth="1"/>
    <col min="2310" max="2310" width="8.5703125" style="1" customWidth="1"/>
    <col min="2311" max="2312" width="17" style="1" customWidth="1"/>
    <col min="2313" max="2313" width="7.5703125" style="1" customWidth="1"/>
    <col min="2314" max="2314" width="15.140625" style="1" customWidth="1"/>
    <col min="2315" max="2315" width="19.42578125" style="1" customWidth="1"/>
    <col min="2316" max="2560" width="11" style="1"/>
    <col min="2561" max="2561" width="5.28515625" style="1" customWidth="1"/>
    <col min="2562" max="2562" width="2.140625" style="1" customWidth="1"/>
    <col min="2563" max="2563" width="35" style="1" customWidth="1"/>
    <col min="2564" max="2564" width="32.7109375" style="1" customWidth="1"/>
    <col min="2565" max="2565" width="9.28515625" style="1" customWidth="1"/>
    <col min="2566" max="2566" width="8.5703125" style="1" customWidth="1"/>
    <col min="2567" max="2568" width="17" style="1" customWidth="1"/>
    <col min="2569" max="2569" width="7.5703125" style="1" customWidth="1"/>
    <col min="2570" max="2570" width="15.140625" style="1" customWidth="1"/>
    <col min="2571" max="2571" width="19.42578125" style="1" customWidth="1"/>
    <col min="2572" max="2816" width="11" style="1"/>
    <col min="2817" max="2817" width="5.28515625" style="1" customWidth="1"/>
    <col min="2818" max="2818" width="2.140625" style="1" customWidth="1"/>
    <col min="2819" max="2819" width="35" style="1" customWidth="1"/>
    <col min="2820" max="2820" width="32.7109375" style="1" customWidth="1"/>
    <col min="2821" max="2821" width="9.28515625" style="1" customWidth="1"/>
    <col min="2822" max="2822" width="8.5703125" style="1" customWidth="1"/>
    <col min="2823" max="2824" width="17" style="1" customWidth="1"/>
    <col min="2825" max="2825" width="7.5703125" style="1" customWidth="1"/>
    <col min="2826" max="2826" width="15.140625" style="1" customWidth="1"/>
    <col min="2827" max="2827" width="19.42578125" style="1" customWidth="1"/>
    <col min="2828" max="3072" width="11" style="1"/>
    <col min="3073" max="3073" width="5.28515625" style="1" customWidth="1"/>
    <col min="3074" max="3074" width="2.140625" style="1" customWidth="1"/>
    <col min="3075" max="3075" width="35" style="1" customWidth="1"/>
    <col min="3076" max="3076" width="32.7109375" style="1" customWidth="1"/>
    <col min="3077" max="3077" width="9.28515625" style="1" customWidth="1"/>
    <col min="3078" max="3078" width="8.5703125" style="1" customWidth="1"/>
    <col min="3079" max="3080" width="17" style="1" customWidth="1"/>
    <col min="3081" max="3081" width="7.5703125" style="1" customWidth="1"/>
    <col min="3082" max="3082" width="15.140625" style="1" customWidth="1"/>
    <col min="3083" max="3083" width="19.42578125" style="1" customWidth="1"/>
    <col min="3084" max="3328" width="11" style="1"/>
    <col min="3329" max="3329" width="5.28515625" style="1" customWidth="1"/>
    <col min="3330" max="3330" width="2.140625" style="1" customWidth="1"/>
    <col min="3331" max="3331" width="35" style="1" customWidth="1"/>
    <col min="3332" max="3332" width="32.7109375" style="1" customWidth="1"/>
    <col min="3333" max="3333" width="9.28515625" style="1" customWidth="1"/>
    <col min="3334" max="3334" width="8.5703125" style="1" customWidth="1"/>
    <col min="3335" max="3336" width="17" style="1" customWidth="1"/>
    <col min="3337" max="3337" width="7.5703125" style="1" customWidth="1"/>
    <col min="3338" max="3338" width="15.140625" style="1" customWidth="1"/>
    <col min="3339" max="3339" width="19.42578125" style="1" customWidth="1"/>
    <col min="3340" max="3584" width="11" style="1"/>
    <col min="3585" max="3585" width="5.28515625" style="1" customWidth="1"/>
    <col min="3586" max="3586" width="2.140625" style="1" customWidth="1"/>
    <col min="3587" max="3587" width="35" style="1" customWidth="1"/>
    <col min="3588" max="3588" width="32.7109375" style="1" customWidth="1"/>
    <col min="3589" max="3589" width="9.28515625" style="1" customWidth="1"/>
    <col min="3590" max="3590" width="8.5703125" style="1" customWidth="1"/>
    <col min="3591" max="3592" width="17" style="1" customWidth="1"/>
    <col min="3593" max="3593" width="7.5703125" style="1" customWidth="1"/>
    <col min="3594" max="3594" width="15.140625" style="1" customWidth="1"/>
    <col min="3595" max="3595" width="19.42578125" style="1" customWidth="1"/>
    <col min="3596" max="3840" width="11" style="1"/>
    <col min="3841" max="3841" width="5.28515625" style="1" customWidth="1"/>
    <col min="3842" max="3842" width="2.140625" style="1" customWidth="1"/>
    <col min="3843" max="3843" width="35" style="1" customWidth="1"/>
    <col min="3844" max="3844" width="32.7109375" style="1" customWidth="1"/>
    <col min="3845" max="3845" width="9.28515625" style="1" customWidth="1"/>
    <col min="3846" max="3846" width="8.5703125" style="1" customWidth="1"/>
    <col min="3847" max="3848" width="17" style="1" customWidth="1"/>
    <col min="3849" max="3849" width="7.5703125" style="1" customWidth="1"/>
    <col min="3850" max="3850" width="15.140625" style="1" customWidth="1"/>
    <col min="3851" max="3851" width="19.42578125" style="1" customWidth="1"/>
    <col min="3852" max="4096" width="11" style="1"/>
    <col min="4097" max="4097" width="5.28515625" style="1" customWidth="1"/>
    <col min="4098" max="4098" width="2.140625" style="1" customWidth="1"/>
    <col min="4099" max="4099" width="35" style="1" customWidth="1"/>
    <col min="4100" max="4100" width="32.7109375" style="1" customWidth="1"/>
    <col min="4101" max="4101" width="9.28515625" style="1" customWidth="1"/>
    <col min="4102" max="4102" width="8.5703125" style="1" customWidth="1"/>
    <col min="4103" max="4104" width="17" style="1" customWidth="1"/>
    <col min="4105" max="4105" width="7.5703125" style="1" customWidth="1"/>
    <col min="4106" max="4106" width="15.140625" style="1" customWidth="1"/>
    <col min="4107" max="4107" width="19.42578125" style="1" customWidth="1"/>
    <col min="4108" max="4352" width="11" style="1"/>
    <col min="4353" max="4353" width="5.28515625" style="1" customWidth="1"/>
    <col min="4354" max="4354" width="2.140625" style="1" customWidth="1"/>
    <col min="4355" max="4355" width="35" style="1" customWidth="1"/>
    <col min="4356" max="4356" width="32.7109375" style="1" customWidth="1"/>
    <col min="4357" max="4357" width="9.28515625" style="1" customWidth="1"/>
    <col min="4358" max="4358" width="8.5703125" style="1" customWidth="1"/>
    <col min="4359" max="4360" width="17" style="1" customWidth="1"/>
    <col min="4361" max="4361" width="7.5703125" style="1" customWidth="1"/>
    <col min="4362" max="4362" width="15.140625" style="1" customWidth="1"/>
    <col min="4363" max="4363" width="19.42578125" style="1" customWidth="1"/>
    <col min="4364" max="4608" width="11" style="1"/>
    <col min="4609" max="4609" width="5.28515625" style="1" customWidth="1"/>
    <col min="4610" max="4610" width="2.140625" style="1" customWidth="1"/>
    <col min="4611" max="4611" width="35" style="1" customWidth="1"/>
    <col min="4612" max="4612" width="32.7109375" style="1" customWidth="1"/>
    <col min="4613" max="4613" width="9.28515625" style="1" customWidth="1"/>
    <col min="4614" max="4614" width="8.5703125" style="1" customWidth="1"/>
    <col min="4615" max="4616" width="17" style="1" customWidth="1"/>
    <col min="4617" max="4617" width="7.5703125" style="1" customWidth="1"/>
    <col min="4618" max="4618" width="15.140625" style="1" customWidth="1"/>
    <col min="4619" max="4619" width="19.42578125" style="1" customWidth="1"/>
    <col min="4620" max="4864" width="11" style="1"/>
    <col min="4865" max="4865" width="5.28515625" style="1" customWidth="1"/>
    <col min="4866" max="4866" width="2.140625" style="1" customWidth="1"/>
    <col min="4867" max="4867" width="35" style="1" customWidth="1"/>
    <col min="4868" max="4868" width="32.7109375" style="1" customWidth="1"/>
    <col min="4869" max="4869" width="9.28515625" style="1" customWidth="1"/>
    <col min="4870" max="4870" width="8.5703125" style="1" customWidth="1"/>
    <col min="4871" max="4872" width="17" style="1" customWidth="1"/>
    <col min="4873" max="4873" width="7.5703125" style="1" customWidth="1"/>
    <col min="4874" max="4874" width="15.140625" style="1" customWidth="1"/>
    <col min="4875" max="4875" width="19.42578125" style="1" customWidth="1"/>
    <col min="4876" max="5120" width="11" style="1"/>
    <col min="5121" max="5121" width="5.28515625" style="1" customWidth="1"/>
    <col min="5122" max="5122" width="2.140625" style="1" customWidth="1"/>
    <col min="5123" max="5123" width="35" style="1" customWidth="1"/>
    <col min="5124" max="5124" width="32.7109375" style="1" customWidth="1"/>
    <col min="5125" max="5125" width="9.28515625" style="1" customWidth="1"/>
    <col min="5126" max="5126" width="8.5703125" style="1" customWidth="1"/>
    <col min="5127" max="5128" width="17" style="1" customWidth="1"/>
    <col min="5129" max="5129" width="7.5703125" style="1" customWidth="1"/>
    <col min="5130" max="5130" width="15.140625" style="1" customWidth="1"/>
    <col min="5131" max="5131" width="19.42578125" style="1" customWidth="1"/>
    <col min="5132" max="5376" width="11" style="1"/>
    <col min="5377" max="5377" width="5.28515625" style="1" customWidth="1"/>
    <col min="5378" max="5378" width="2.140625" style="1" customWidth="1"/>
    <col min="5379" max="5379" width="35" style="1" customWidth="1"/>
    <col min="5380" max="5380" width="32.7109375" style="1" customWidth="1"/>
    <col min="5381" max="5381" width="9.28515625" style="1" customWidth="1"/>
    <col min="5382" max="5382" width="8.5703125" style="1" customWidth="1"/>
    <col min="5383" max="5384" width="17" style="1" customWidth="1"/>
    <col min="5385" max="5385" width="7.5703125" style="1" customWidth="1"/>
    <col min="5386" max="5386" width="15.140625" style="1" customWidth="1"/>
    <col min="5387" max="5387" width="19.42578125" style="1" customWidth="1"/>
    <col min="5388" max="5632" width="11" style="1"/>
    <col min="5633" max="5633" width="5.28515625" style="1" customWidth="1"/>
    <col min="5634" max="5634" width="2.140625" style="1" customWidth="1"/>
    <col min="5635" max="5635" width="35" style="1" customWidth="1"/>
    <col min="5636" max="5636" width="32.7109375" style="1" customWidth="1"/>
    <col min="5637" max="5637" width="9.28515625" style="1" customWidth="1"/>
    <col min="5638" max="5638" width="8.5703125" style="1" customWidth="1"/>
    <col min="5639" max="5640" width="17" style="1" customWidth="1"/>
    <col min="5641" max="5641" width="7.5703125" style="1" customWidth="1"/>
    <col min="5642" max="5642" width="15.140625" style="1" customWidth="1"/>
    <col min="5643" max="5643" width="19.42578125" style="1" customWidth="1"/>
    <col min="5644" max="5888" width="11" style="1"/>
    <col min="5889" max="5889" width="5.28515625" style="1" customWidth="1"/>
    <col min="5890" max="5890" width="2.140625" style="1" customWidth="1"/>
    <col min="5891" max="5891" width="35" style="1" customWidth="1"/>
    <col min="5892" max="5892" width="32.7109375" style="1" customWidth="1"/>
    <col min="5893" max="5893" width="9.28515625" style="1" customWidth="1"/>
    <col min="5894" max="5894" width="8.5703125" style="1" customWidth="1"/>
    <col min="5895" max="5896" width="17" style="1" customWidth="1"/>
    <col min="5897" max="5897" width="7.5703125" style="1" customWidth="1"/>
    <col min="5898" max="5898" width="15.140625" style="1" customWidth="1"/>
    <col min="5899" max="5899" width="19.42578125" style="1" customWidth="1"/>
    <col min="5900" max="6144" width="11" style="1"/>
    <col min="6145" max="6145" width="5.28515625" style="1" customWidth="1"/>
    <col min="6146" max="6146" width="2.140625" style="1" customWidth="1"/>
    <col min="6147" max="6147" width="35" style="1" customWidth="1"/>
    <col min="6148" max="6148" width="32.7109375" style="1" customWidth="1"/>
    <col min="6149" max="6149" width="9.28515625" style="1" customWidth="1"/>
    <col min="6150" max="6150" width="8.5703125" style="1" customWidth="1"/>
    <col min="6151" max="6152" width="17" style="1" customWidth="1"/>
    <col min="6153" max="6153" width="7.5703125" style="1" customWidth="1"/>
    <col min="6154" max="6154" width="15.140625" style="1" customWidth="1"/>
    <col min="6155" max="6155" width="19.42578125" style="1" customWidth="1"/>
    <col min="6156" max="6400" width="11" style="1"/>
    <col min="6401" max="6401" width="5.28515625" style="1" customWidth="1"/>
    <col min="6402" max="6402" width="2.140625" style="1" customWidth="1"/>
    <col min="6403" max="6403" width="35" style="1" customWidth="1"/>
    <col min="6404" max="6404" width="32.7109375" style="1" customWidth="1"/>
    <col min="6405" max="6405" width="9.28515625" style="1" customWidth="1"/>
    <col min="6406" max="6406" width="8.5703125" style="1" customWidth="1"/>
    <col min="6407" max="6408" width="17" style="1" customWidth="1"/>
    <col min="6409" max="6409" width="7.5703125" style="1" customWidth="1"/>
    <col min="6410" max="6410" width="15.140625" style="1" customWidth="1"/>
    <col min="6411" max="6411" width="19.42578125" style="1" customWidth="1"/>
    <col min="6412" max="6656" width="11" style="1"/>
    <col min="6657" max="6657" width="5.28515625" style="1" customWidth="1"/>
    <col min="6658" max="6658" width="2.140625" style="1" customWidth="1"/>
    <col min="6659" max="6659" width="35" style="1" customWidth="1"/>
    <col min="6660" max="6660" width="32.7109375" style="1" customWidth="1"/>
    <col min="6661" max="6661" width="9.28515625" style="1" customWidth="1"/>
    <col min="6662" max="6662" width="8.5703125" style="1" customWidth="1"/>
    <col min="6663" max="6664" width="17" style="1" customWidth="1"/>
    <col min="6665" max="6665" width="7.5703125" style="1" customWidth="1"/>
    <col min="6666" max="6666" width="15.140625" style="1" customWidth="1"/>
    <col min="6667" max="6667" width="19.42578125" style="1" customWidth="1"/>
    <col min="6668" max="6912" width="11" style="1"/>
    <col min="6913" max="6913" width="5.28515625" style="1" customWidth="1"/>
    <col min="6914" max="6914" width="2.140625" style="1" customWidth="1"/>
    <col min="6915" max="6915" width="35" style="1" customWidth="1"/>
    <col min="6916" max="6916" width="32.7109375" style="1" customWidth="1"/>
    <col min="6917" max="6917" width="9.28515625" style="1" customWidth="1"/>
    <col min="6918" max="6918" width="8.5703125" style="1" customWidth="1"/>
    <col min="6919" max="6920" width="17" style="1" customWidth="1"/>
    <col min="6921" max="6921" width="7.5703125" style="1" customWidth="1"/>
    <col min="6922" max="6922" width="15.140625" style="1" customWidth="1"/>
    <col min="6923" max="6923" width="19.42578125" style="1" customWidth="1"/>
    <col min="6924" max="7168" width="11" style="1"/>
    <col min="7169" max="7169" width="5.28515625" style="1" customWidth="1"/>
    <col min="7170" max="7170" width="2.140625" style="1" customWidth="1"/>
    <col min="7171" max="7171" width="35" style="1" customWidth="1"/>
    <col min="7172" max="7172" width="32.7109375" style="1" customWidth="1"/>
    <col min="7173" max="7173" width="9.28515625" style="1" customWidth="1"/>
    <col min="7174" max="7174" width="8.5703125" style="1" customWidth="1"/>
    <col min="7175" max="7176" width="17" style="1" customWidth="1"/>
    <col min="7177" max="7177" width="7.5703125" style="1" customWidth="1"/>
    <col min="7178" max="7178" width="15.140625" style="1" customWidth="1"/>
    <col min="7179" max="7179" width="19.42578125" style="1" customWidth="1"/>
    <col min="7180" max="7424" width="11" style="1"/>
    <col min="7425" max="7425" width="5.28515625" style="1" customWidth="1"/>
    <col min="7426" max="7426" width="2.140625" style="1" customWidth="1"/>
    <col min="7427" max="7427" width="35" style="1" customWidth="1"/>
    <col min="7428" max="7428" width="32.7109375" style="1" customWidth="1"/>
    <col min="7429" max="7429" width="9.28515625" style="1" customWidth="1"/>
    <col min="7430" max="7430" width="8.5703125" style="1" customWidth="1"/>
    <col min="7431" max="7432" width="17" style="1" customWidth="1"/>
    <col min="7433" max="7433" width="7.5703125" style="1" customWidth="1"/>
    <col min="7434" max="7434" width="15.140625" style="1" customWidth="1"/>
    <col min="7435" max="7435" width="19.42578125" style="1" customWidth="1"/>
    <col min="7436" max="7680" width="11" style="1"/>
    <col min="7681" max="7681" width="5.28515625" style="1" customWidth="1"/>
    <col min="7682" max="7682" width="2.140625" style="1" customWidth="1"/>
    <col min="7683" max="7683" width="35" style="1" customWidth="1"/>
    <col min="7684" max="7684" width="32.7109375" style="1" customWidth="1"/>
    <col min="7685" max="7685" width="9.28515625" style="1" customWidth="1"/>
    <col min="7686" max="7686" width="8.5703125" style="1" customWidth="1"/>
    <col min="7687" max="7688" width="17" style="1" customWidth="1"/>
    <col min="7689" max="7689" width="7.5703125" style="1" customWidth="1"/>
    <col min="7690" max="7690" width="15.140625" style="1" customWidth="1"/>
    <col min="7691" max="7691" width="19.42578125" style="1" customWidth="1"/>
    <col min="7692" max="7936" width="11" style="1"/>
    <col min="7937" max="7937" width="5.28515625" style="1" customWidth="1"/>
    <col min="7938" max="7938" width="2.140625" style="1" customWidth="1"/>
    <col min="7939" max="7939" width="35" style="1" customWidth="1"/>
    <col min="7940" max="7940" width="32.7109375" style="1" customWidth="1"/>
    <col min="7941" max="7941" width="9.28515625" style="1" customWidth="1"/>
    <col min="7942" max="7942" width="8.5703125" style="1" customWidth="1"/>
    <col min="7943" max="7944" width="17" style="1" customWidth="1"/>
    <col min="7945" max="7945" width="7.5703125" style="1" customWidth="1"/>
    <col min="7946" max="7946" width="15.140625" style="1" customWidth="1"/>
    <col min="7947" max="7947" width="19.42578125" style="1" customWidth="1"/>
    <col min="7948" max="8192" width="11" style="1"/>
    <col min="8193" max="8193" width="5.28515625" style="1" customWidth="1"/>
    <col min="8194" max="8194" width="2.140625" style="1" customWidth="1"/>
    <col min="8195" max="8195" width="35" style="1" customWidth="1"/>
    <col min="8196" max="8196" width="32.7109375" style="1" customWidth="1"/>
    <col min="8197" max="8197" width="9.28515625" style="1" customWidth="1"/>
    <col min="8198" max="8198" width="8.5703125" style="1" customWidth="1"/>
    <col min="8199" max="8200" width="17" style="1" customWidth="1"/>
    <col min="8201" max="8201" width="7.5703125" style="1" customWidth="1"/>
    <col min="8202" max="8202" width="15.140625" style="1" customWidth="1"/>
    <col min="8203" max="8203" width="19.42578125" style="1" customWidth="1"/>
    <col min="8204" max="8448" width="11" style="1"/>
    <col min="8449" max="8449" width="5.28515625" style="1" customWidth="1"/>
    <col min="8450" max="8450" width="2.140625" style="1" customWidth="1"/>
    <col min="8451" max="8451" width="35" style="1" customWidth="1"/>
    <col min="8452" max="8452" width="32.7109375" style="1" customWidth="1"/>
    <col min="8453" max="8453" width="9.28515625" style="1" customWidth="1"/>
    <col min="8454" max="8454" width="8.5703125" style="1" customWidth="1"/>
    <col min="8455" max="8456" width="17" style="1" customWidth="1"/>
    <col min="8457" max="8457" width="7.5703125" style="1" customWidth="1"/>
    <col min="8458" max="8458" width="15.140625" style="1" customWidth="1"/>
    <col min="8459" max="8459" width="19.42578125" style="1" customWidth="1"/>
    <col min="8460" max="8704" width="11" style="1"/>
    <col min="8705" max="8705" width="5.28515625" style="1" customWidth="1"/>
    <col min="8706" max="8706" width="2.140625" style="1" customWidth="1"/>
    <col min="8707" max="8707" width="35" style="1" customWidth="1"/>
    <col min="8708" max="8708" width="32.7109375" style="1" customWidth="1"/>
    <col min="8709" max="8709" width="9.28515625" style="1" customWidth="1"/>
    <col min="8710" max="8710" width="8.5703125" style="1" customWidth="1"/>
    <col min="8711" max="8712" width="17" style="1" customWidth="1"/>
    <col min="8713" max="8713" width="7.5703125" style="1" customWidth="1"/>
    <col min="8714" max="8714" width="15.140625" style="1" customWidth="1"/>
    <col min="8715" max="8715" width="19.42578125" style="1" customWidth="1"/>
    <col min="8716" max="8960" width="11" style="1"/>
    <col min="8961" max="8961" width="5.28515625" style="1" customWidth="1"/>
    <col min="8962" max="8962" width="2.140625" style="1" customWidth="1"/>
    <col min="8963" max="8963" width="35" style="1" customWidth="1"/>
    <col min="8964" max="8964" width="32.7109375" style="1" customWidth="1"/>
    <col min="8965" max="8965" width="9.28515625" style="1" customWidth="1"/>
    <col min="8966" max="8966" width="8.5703125" style="1" customWidth="1"/>
    <col min="8967" max="8968" width="17" style="1" customWidth="1"/>
    <col min="8969" max="8969" width="7.5703125" style="1" customWidth="1"/>
    <col min="8970" max="8970" width="15.140625" style="1" customWidth="1"/>
    <col min="8971" max="8971" width="19.42578125" style="1" customWidth="1"/>
    <col min="8972" max="9216" width="11" style="1"/>
    <col min="9217" max="9217" width="5.28515625" style="1" customWidth="1"/>
    <col min="9218" max="9218" width="2.140625" style="1" customWidth="1"/>
    <col min="9219" max="9219" width="35" style="1" customWidth="1"/>
    <col min="9220" max="9220" width="32.7109375" style="1" customWidth="1"/>
    <col min="9221" max="9221" width="9.28515625" style="1" customWidth="1"/>
    <col min="9222" max="9222" width="8.5703125" style="1" customWidth="1"/>
    <col min="9223" max="9224" width="17" style="1" customWidth="1"/>
    <col min="9225" max="9225" width="7.5703125" style="1" customWidth="1"/>
    <col min="9226" max="9226" width="15.140625" style="1" customWidth="1"/>
    <col min="9227" max="9227" width="19.42578125" style="1" customWidth="1"/>
    <col min="9228" max="9472" width="11" style="1"/>
    <col min="9473" max="9473" width="5.28515625" style="1" customWidth="1"/>
    <col min="9474" max="9474" width="2.140625" style="1" customWidth="1"/>
    <col min="9475" max="9475" width="35" style="1" customWidth="1"/>
    <col min="9476" max="9476" width="32.7109375" style="1" customWidth="1"/>
    <col min="9477" max="9477" width="9.28515625" style="1" customWidth="1"/>
    <col min="9478" max="9478" width="8.5703125" style="1" customWidth="1"/>
    <col min="9479" max="9480" width="17" style="1" customWidth="1"/>
    <col min="9481" max="9481" width="7.5703125" style="1" customWidth="1"/>
    <col min="9482" max="9482" width="15.140625" style="1" customWidth="1"/>
    <col min="9483" max="9483" width="19.42578125" style="1" customWidth="1"/>
    <col min="9484" max="9728" width="11" style="1"/>
    <col min="9729" max="9729" width="5.28515625" style="1" customWidth="1"/>
    <col min="9730" max="9730" width="2.140625" style="1" customWidth="1"/>
    <col min="9731" max="9731" width="35" style="1" customWidth="1"/>
    <col min="9732" max="9732" width="32.7109375" style="1" customWidth="1"/>
    <col min="9733" max="9733" width="9.28515625" style="1" customWidth="1"/>
    <col min="9734" max="9734" width="8.5703125" style="1" customWidth="1"/>
    <col min="9735" max="9736" width="17" style="1" customWidth="1"/>
    <col min="9737" max="9737" width="7.5703125" style="1" customWidth="1"/>
    <col min="9738" max="9738" width="15.140625" style="1" customWidth="1"/>
    <col min="9739" max="9739" width="19.42578125" style="1" customWidth="1"/>
    <col min="9740" max="9984" width="11" style="1"/>
    <col min="9985" max="9985" width="5.28515625" style="1" customWidth="1"/>
    <col min="9986" max="9986" width="2.140625" style="1" customWidth="1"/>
    <col min="9987" max="9987" width="35" style="1" customWidth="1"/>
    <col min="9988" max="9988" width="32.7109375" style="1" customWidth="1"/>
    <col min="9989" max="9989" width="9.28515625" style="1" customWidth="1"/>
    <col min="9990" max="9990" width="8.5703125" style="1" customWidth="1"/>
    <col min="9991" max="9992" width="17" style="1" customWidth="1"/>
    <col min="9993" max="9993" width="7.5703125" style="1" customWidth="1"/>
    <col min="9994" max="9994" width="15.140625" style="1" customWidth="1"/>
    <col min="9995" max="9995" width="19.42578125" style="1" customWidth="1"/>
    <col min="9996" max="10240" width="11" style="1"/>
    <col min="10241" max="10241" width="5.28515625" style="1" customWidth="1"/>
    <col min="10242" max="10242" width="2.140625" style="1" customWidth="1"/>
    <col min="10243" max="10243" width="35" style="1" customWidth="1"/>
    <col min="10244" max="10244" width="32.7109375" style="1" customWidth="1"/>
    <col min="10245" max="10245" width="9.28515625" style="1" customWidth="1"/>
    <col min="10246" max="10246" width="8.5703125" style="1" customWidth="1"/>
    <col min="10247" max="10248" width="17" style="1" customWidth="1"/>
    <col min="10249" max="10249" width="7.5703125" style="1" customWidth="1"/>
    <col min="10250" max="10250" width="15.140625" style="1" customWidth="1"/>
    <col min="10251" max="10251" width="19.42578125" style="1" customWidth="1"/>
    <col min="10252" max="10496" width="11" style="1"/>
    <col min="10497" max="10497" width="5.28515625" style="1" customWidth="1"/>
    <col min="10498" max="10498" width="2.140625" style="1" customWidth="1"/>
    <col min="10499" max="10499" width="35" style="1" customWidth="1"/>
    <col min="10500" max="10500" width="32.7109375" style="1" customWidth="1"/>
    <col min="10501" max="10501" width="9.28515625" style="1" customWidth="1"/>
    <col min="10502" max="10502" width="8.5703125" style="1" customWidth="1"/>
    <col min="10503" max="10504" width="17" style="1" customWidth="1"/>
    <col min="10505" max="10505" width="7.5703125" style="1" customWidth="1"/>
    <col min="10506" max="10506" width="15.140625" style="1" customWidth="1"/>
    <col min="10507" max="10507" width="19.42578125" style="1" customWidth="1"/>
    <col min="10508" max="10752" width="11" style="1"/>
    <col min="10753" max="10753" width="5.28515625" style="1" customWidth="1"/>
    <col min="10754" max="10754" width="2.140625" style="1" customWidth="1"/>
    <col min="10755" max="10755" width="35" style="1" customWidth="1"/>
    <col min="10756" max="10756" width="32.7109375" style="1" customWidth="1"/>
    <col min="10757" max="10757" width="9.28515625" style="1" customWidth="1"/>
    <col min="10758" max="10758" width="8.5703125" style="1" customWidth="1"/>
    <col min="10759" max="10760" width="17" style="1" customWidth="1"/>
    <col min="10761" max="10761" width="7.5703125" style="1" customWidth="1"/>
    <col min="10762" max="10762" width="15.140625" style="1" customWidth="1"/>
    <col min="10763" max="10763" width="19.42578125" style="1" customWidth="1"/>
    <col min="10764" max="11008" width="11" style="1"/>
    <col min="11009" max="11009" width="5.28515625" style="1" customWidth="1"/>
    <col min="11010" max="11010" width="2.140625" style="1" customWidth="1"/>
    <col min="11011" max="11011" width="35" style="1" customWidth="1"/>
    <col min="11012" max="11012" width="32.7109375" style="1" customWidth="1"/>
    <col min="11013" max="11013" width="9.28515625" style="1" customWidth="1"/>
    <col min="11014" max="11014" width="8.5703125" style="1" customWidth="1"/>
    <col min="11015" max="11016" width="17" style="1" customWidth="1"/>
    <col min="11017" max="11017" width="7.5703125" style="1" customWidth="1"/>
    <col min="11018" max="11018" width="15.140625" style="1" customWidth="1"/>
    <col min="11019" max="11019" width="19.42578125" style="1" customWidth="1"/>
    <col min="11020" max="11264" width="11" style="1"/>
    <col min="11265" max="11265" width="5.28515625" style="1" customWidth="1"/>
    <col min="11266" max="11266" width="2.140625" style="1" customWidth="1"/>
    <col min="11267" max="11267" width="35" style="1" customWidth="1"/>
    <col min="11268" max="11268" width="32.7109375" style="1" customWidth="1"/>
    <col min="11269" max="11269" width="9.28515625" style="1" customWidth="1"/>
    <col min="11270" max="11270" width="8.5703125" style="1" customWidth="1"/>
    <col min="11271" max="11272" width="17" style="1" customWidth="1"/>
    <col min="11273" max="11273" width="7.5703125" style="1" customWidth="1"/>
    <col min="11274" max="11274" width="15.140625" style="1" customWidth="1"/>
    <col min="11275" max="11275" width="19.42578125" style="1" customWidth="1"/>
    <col min="11276" max="11520" width="11" style="1"/>
    <col min="11521" max="11521" width="5.28515625" style="1" customWidth="1"/>
    <col min="11522" max="11522" width="2.140625" style="1" customWidth="1"/>
    <col min="11523" max="11523" width="35" style="1" customWidth="1"/>
    <col min="11524" max="11524" width="32.7109375" style="1" customWidth="1"/>
    <col min="11525" max="11525" width="9.28515625" style="1" customWidth="1"/>
    <col min="11526" max="11526" width="8.5703125" style="1" customWidth="1"/>
    <col min="11527" max="11528" width="17" style="1" customWidth="1"/>
    <col min="11529" max="11529" width="7.5703125" style="1" customWidth="1"/>
    <col min="11530" max="11530" width="15.140625" style="1" customWidth="1"/>
    <col min="11531" max="11531" width="19.42578125" style="1" customWidth="1"/>
    <col min="11532" max="11776" width="11" style="1"/>
    <col min="11777" max="11777" width="5.28515625" style="1" customWidth="1"/>
    <col min="11778" max="11778" width="2.140625" style="1" customWidth="1"/>
    <col min="11779" max="11779" width="35" style="1" customWidth="1"/>
    <col min="11780" max="11780" width="32.7109375" style="1" customWidth="1"/>
    <col min="11781" max="11781" width="9.28515625" style="1" customWidth="1"/>
    <col min="11782" max="11782" width="8.5703125" style="1" customWidth="1"/>
    <col min="11783" max="11784" width="17" style="1" customWidth="1"/>
    <col min="11785" max="11785" width="7.5703125" style="1" customWidth="1"/>
    <col min="11786" max="11786" width="15.140625" style="1" customWidth="1"/>
    <col min="11787" max="11787" width="19.42578125" style="1" customWidth="1"/>
    <col min="11788" max="12032" width="11" style="1"/>
    <col min="12033" max="12033" width="5.28515625" style="1" customWidth="1"/>
    <col min="12034" max="12034" width="2.140625" style="1" customWidth="1"/>
    <col min="12035" max="12035" width="35" style="1" customWidth="1"/>
    <col min="12036" max="12036" width="32.7109375" style="1" customWidth="1"/>
    <col min="12037" max="12037" width="9.28515625" style="1" customWidth="1"/>
    <col min="12038" max="12038" width="8.5703125" style="1" customWidth="1"/>
    <col min="12039" max="12040" width="17" style="1" customWidth="1"/>
    <col min="12041" max="12041" width="7.5703125" style="1" customWidth="1"/>
    <col min="12042" max="12042" width="15.140625" style="1" customWidth="1"/>
    <col min="12043" max="12043" width="19.42578125" style="1" customWidth="1"/>
    <col min="12044" max="12288" width="11" style="1"/>
    <col min="12289" max="12289" width="5.28515625" style="1" customWidth="1"/>
    <col min="12290" max="12290" width="2.140625" style="1" customWidth="1"/>
    <col min="12291" max="12291" width="35" style="1" customWidth="1"/>
    <col min="12292" max="12292" width="32.7109375" style="1" customWidth="1"/>
    <col min="12293" max="12293" width="9.28515625" style="1" customWidth="1"/>
    <col min="12294" max="12294" width="8.5703125" style="1" customWidth="1"/>
    <col min="12295" max="12296" width="17" style="1" customWidth="1"/>
    <col min="12297" max="12297" width="7.5703125" style="1" customWidth="1"/>
    <col min="12298" max="12298" width="15.140625" style="1" customWidth="1"/>
    <col min="12299" max="12299" width="19.42578125" style="1" customWidth="1"/>
    <col min="12300" max="12544" width="11" style="1"/>
    <col min="12545" max="12545" width="5.28515625" style="1" customWidth="1"/>
    <col min="12546" max="12546" width="2.140625" style="1" customWidth="1"/>
    <col min="12547" max="12547" width="35" style="1" customWidth="1"/>
    <col min="12548" max="12548" width="32.7109375" style="1" customWidth="1"/>
    <col min="12549" max="12549" width="9.28515625" style="1" customWidth="1"/>
    <col min="12550" max="12550" width="8.5703125" style="1" customWidth="1"/>
    <col min="12551" max="12552" width="17" style="1" customWidth="1"/>
    <col min="12553" max="12553" width="7.5703125" style="1" customWidth="1"/>
    <col min="12554" max="12554" width="15.140625" style="1" customWidth="1"/>
    <col min="12555" max="12555" width="19.42578125" style="1" customWidth="1"/>
    <col min="12556" max="12800" width="11" style="1"/>
    <col min="12801" max="12801" width="5.28515625" style="1" customWidth="1"/>
    <col min="12802" max="12802" width="2.140625" style="1" customWidth="1"/>
    <col min="12803" max="12803" width="35" style="1" customWidth="1"/>
    <col min="12804" max="12804" width="32.7109375" style="1" customWidth="1"/>
    <col min="12805" max="12805" width="9.28515625" style="1" customWidth="1"/>
    <col min="12806" max="12806" width="8.5703125" style="1" customWidth="1"/>
    <col min="12807" max="12808" width="17" style="1" customWidth="1"/>
    <col min="12809" max="12809" width="7.5703125" style="1" customWidth="1"/>
    <col min="12810" max="12810" width="15.140625" style="1" customWidth="1"/>
    <col min="12811" max="12811" width="19.42578125" style="1" customWidth="1"/>
    <col min="12812" max="13056" width="11" style="1"/>
    <col min="13057" max="13057" width="5.28515625" style="1" customWidth="1"/>
    <col min="13058" max="13058" width="2.140625" style="1" customWidth="1"/>
    <col min="13059" max="13059" width="35" style="1" customWidth="1"/>
    <col min="13060" max="13060" width="32.7109375" style="1" customWidth="1"/>
    <col min="13061" max="13061" width="9.28515625" style="1" customWidth="1"/>
    <col min="13062" max="13062" width="8.5703125" style="1" customWidth="1"/>
    <col min="13063" max="13064" width="17" style="1" customWidth="1"/>
    <col min="13065" max="13065" width="7.5703125" style="1" customWidth="1"/>
    <col min="13066" max="13066" width="15.140625" style="1" customWidth="1"/>
    <col min="13067" max="13067" width="19.42578125" style="1" customWidth="1"/>
    <col min="13068" max="13312" width="11" style="1"/>
    <col min="13313" max="13313" width="5.28515625" style="1" customWidth="1"/>
    <col min="13314" max="13314" width="2.140625" style="1" customWidth="1"/>
    <col min="13315" max="13315" width="35" style="1" customWidth="1"/>
    <col min="13316" max="13316" width="32.7109375" style="1" customWidth="1"/>
    <col min="13317" max="13317" width="9.28515625" style="1" customWidth="1"/>
    <col min="13318" max="13318" width="8.5703125" style="1" customWidth="1"/>
    <col min="13319" max="13320" width="17" style="1" customWidth="1"/>
    <col min="13321" max="13321" width="7.5703125" style="1" customWidth="1"/>
    <col min="13322" max="13322" width="15.140625" style="1" customWidth="1"/>
    <col min="13323" max="13323" width="19.42578125" style="1" customWidth="1"/>
    <col min="13324" max="13568" width="11" style="1"/>
    <col min="13569" max="13569" width="5.28515625" style="1" customWidth="1"/>
    <col min="13570" max="13570" width="2.140625" style="1" customWidth="1"/>
    <col min="13571" max="13571" width="35" style="1" customWidth="1"/>
    <col min="13572" max="13572" width="32.7109375" style="1" customWidth="1"/>
    <col min="13573" max="13573" width="9.28515625" style="1" customWidth="1"/>
    <col min="13574" max="13574" width="8.5703125" style="1" customWidth="1"/>
    <col min="13575" max="13576" width="17" style="1" customWidth="1"/>
    <col min="13577" max="13577" width="7.5703125" style="1" customWidth="1"/>
    <col min="13578" max="13578" width="15.140625" style="1" customWidth="1"/>
    <col min="13579" max="13579" width="19.42578125" style="1" customWidth="1"/>
    <col min="13580" max="13824" width="11" style="1"/>
    <col min="13825" max="13825" width="5.28515625" style="1" customWidth="1"/>
    <col min="13826" max="13826" width="2.140625" style="1" customWidth="1"/>
    <col min="13827" max="13827" width="35" style="1" customWidth="1"/>
    <col min="13828" max="13828" width="32.7109375" style="1" customWidth="1"/>
    <col min="13829" max="13829" width="9.28515625" style="1" customWidth="1"/>
    <col min="13830" max="13830" width="8.5703125" style="1" customWidth="1"/>
    <col min="13831" max="13832" width="17" style="1" customWidth="1"/>
    <col min="13833" max="13833" width="7.5703125" style="1" customWidth="1"/>
    <col min="13834" max="13834" width="15.140625" style="1" customWidth="1"/>
    <col min="13835" max="13835" width="19.42578125" style="1" customWidth="1"/>
    <col min="13836" max="14080" width="11" style="1"/>
    <col min="14081" max="14081" width="5.28515625" style="1" customWidth="1"/>
    <col min="14082" max="14082" width="2.140625" style="1" customWidth="1"/>
    <col min="14083" max="14083" width="35" style="1" customWidth="1"/>
    <col min="14084" max="14084" width="32.7109375" style="1" customWidth="1"/>
    <col min="14085" max="14085" width="9.28515625" style="1" customWidth="1"/>
    <col min="14086" max="14086" width="8.5703125" style="1" customWidth="1"/>
    <col min="14087" max="14088" width="17" style="1" customWidth="1"/>
    <col min="14089" max="14089" width="7.5703125" style="1" customWidth="1"/>
    <col min="14090" max="14090" width="15.140625" style="1" customWidth="1"/>
    <col min="14091" max="14091" width="19.42578125" style="1" customWidth="1"/>
    <col min="14092" max="14336" width="11" style="1"/>
    <col min="14337" max="14337" width="5.28515625" style="1" customWidth="1"/>
    <col min="14338" max="14338" width="2.140625" style="1" customWidth="1"/>
    <col min="14339" max="14339" width="35" style="1" customWidth="1"/>
    <col min="14340" max="14340" width="32.7109375" style="1" customWidth="1"/>
    <col min="14341" max="14341" width="9.28515625" style="1" customWidth="1"/>
    <col min="14342" max="14342" width="8.5703125" style="1" customWidth="1"/>
    <col min="14343" max="14344" width="17" style="1" customWidth="1"/>
    <col min="14345" max="14345" width="7.5703125" style="1" customWidth="1"/>
    <col min="14346" max="14346" width="15.140625" style="1" customWidth="1"/>
    <col min="14347" max="14347" width="19.42578125" style="1" customWidth="1"/>
    <col min="14348" max="14592" width="11" style="1"/>
    <col min="14593" max="14593" width="5.28515625" style="1" customWidth="1"/>
    <col min="14594" max="14594" width="2.140625" style="1" customWidth="1"/>
    <col min="14595" max="14595" width="35" style="1" customWidth="1"/>
    <col min="14596" max="14596" width="32.7109375" style="1" customWidth="1"/>
    <col min="14597" max="14597" width="9.28515625" style="1" customWidth="1"/>
    <col min="14598" max="14598" width="8.5703125" style="1" customWidth="1"/>
    <col min="14599" max="14600" width="17" style="1" customWidth="1"/>
    <col min="14601" max="14601" width="7.5703125" style="1" customWidth="1"/>
    <col min="14602" max="14602" width="15.140625" style="1" customWidth="1"/>
    <col min="14603" max="14603" width="19.42578125" style="1" customWidth="1"/>
    <col min="14604" max="14848" width="11" style="1"/>
    <col min="14849" max="14849" width="5.28515625" style="1" customWidth="1"/>
    <col min="14850" max="14850" width="2.140625" style="1" customWidth="1"/>
    <col min="14851" max="14851" width="35" style="1" customWidth="1"/>
    <col min="14852" max="14852" width="32.7109375" style="1" customWidth="1"/>
    <col min="14853" max="14853" width="9.28515625" style="1" customWidth="1"/>
    <col min="14854" max="14854" width="8.5703125" style="1" customWidth="1"/>
    <col min="14855" max="14856" width="17" style="1" customWidth="1"/>
    <col min="14857" max="14857" width="7.5703125" style="1" customWidth="1"/>
    <col min="14858" max="14858" width="15.140625" style="1" customWidth="1"/>
    <col min="14859" max="14859" width="19.42578125" style="1" customWidth="1"/>
    <col min="14860" max="15104" width="11" style="1"/>
    <col min="15105" max="15105" width="5.28515625" style="1" customWidth="1"/>
    <col min="15106" max="15106" width="2.140625" style="1" customWidth="1"/>
    <col min="15107" max="15107" width="35" style="1" customWidth="1"/>
    <col min="15108" max="15108" width="32.7109375" style="1" customWidth="1"/>
    <col min="15109" max="15109" width="9.28515625" style="1" customWidth="1"/>
    <col min="15110" max="15110" width="8.5703125" style="1" customWidth="1"/>
    <col min="15111" max="15112" width="17" style="1" customWidth="1"/>
    <col min="15113" max="15113" width="7.5703125" style="1" customWidth="1"/>
    <col min="15114" max="15114" width="15.140625" style="1" customWidth="1"/>
    <col min="15115" max="15115" width="19.42578125" style="1" customWidth="1"/>
    <col min="15116" max="15360" width="11" style="1"/>
    <col min="15361" max="15361" width="5.28515625" style="1" customWidth="1"/>
    <col min="15362" max="15362" width="2.140625" style="1" customWidth="1"/>
    <col min="15363" max="15363" width="35" style="1" customWidth="1"/>
    <col min="15364" max="15364" width="32.7109375" style="1" customWidth="1"/>
    <col min="15365" max="15365" width="9.28515625" style="1" customWidth="1"/>
    <col min="15366" max="15366" width="8.5703125" style="1" customWidth="1"/>
    <col min="15367" max="15368" width="17" style="1" customWidth="1"/>
    <col min="15369" max="15369" width="7.5703125" style="1" customWidth="1"/>
    <col min="15370" max="15370" width="15.140625" style="1" customWidth="1"/>
    <col min="15371" max="15371" width="19.42578125" style="1" customWidth="1"/>
    <col min="15372" max="15616" width="11" style="1"/>
    <col min="15617" max="15617" width="5.28515625" style="1" customWidth="1"/>
    <col min="15618" max="15618" width="2.140625" style="1" customWidth="1"/>
    <col min="15619" max="15619" width="35" style="1" customWidth="1"/>
    <col min="15620" max="15620" width="32.7109375" style="1" customWidth="1"/>
    <col min="15621" max="15621" width="9.28515625" style="1" customWidth="1"/>
    <col min="15622" max="15622" width="8.5703125" style="1" customWidth="1"/>
    <col min="15623" max="15624" width="17" style="1" customWidth="1"/>
    <col min="15625" max="15625" width="7.5703125" style="1" customWidth="1"/>
    <col min="15626" max="15626" width="15.140625" style="1" customWidth="1"/>
    <col min="15627" max="15627" width="19.42578125" style="1" customWidth="1"/>
    <col min="15628" max="15872" width="11" style="1"/>
    <col min="15873" max="15873" width="5.28515625" style="1" customWidth="1"/>
    <col min="15874" max="15874" width="2.140625" style="1" customWidth="1"/>
    <col min="15875" max="15875" width="35" style="1" customWidth="1"/>
    <col min="15876" max="15876" width="32.7109375" style="1" customWidth="1"/>
    <col min="15877" max="15877" width="9.28515625" style="1" customWidth="1"/>
    <col min="15878" max="15878" width="8.5703125" style="1" customWidth="1"/>
    <col min="15879" max="15880" width="17" style="1" customWidth="1"/>
    <col min="15881" max="15881" width="7.5703125" style="1" customWidth="1"/>
    <col min="15882" max="15882" width="15.140625" style="1" customWidth="1"/>
    <col min="15883" max="15883" width="19.42578125" style="1" customWidth="1"/>
    <col min="15884" max="16128" width="11" style="1"/>
    <col min="16129" max="16129" width="5.28515625" style="1" customWidth="1"/>
    <col min="16130" max="16130" width="2.140625" style="1" customWidth="1"/>
    <col min="16131" max="16131" width="35" style="1" customWidth="1"/>
    <col min="16132" max="16132" width="32.7109375" style="1" customWidth="1"/>
    <col min="16133" max="16133" width="9.28515625" style="1" customWidth="1"/>
    <col min="16134" max="16134" width="8.5703125" style="1" customWidth="1"/>
    <col min="16135" max="16136" width="17" style="1" customWidth="1"/>
    <col min="16137" max="16137" width="7.5703125" style="1" customWidth="1"/>
    <col min="16138" max="16138" width="15.140625" style="1" customWidth="1"/>
    <col min="16139" max="16139" width="19.42578125" style="1" customWidth="1"/>
    <col min="16140" max="16384" width="11" style="1"/>
  </cols>
  <sheetData>
    <row r="2" spans="1:11">
      <c r="K2" s="154" t="s">
        <v>251</v>
      </c>
    </row>
    <row r="3" spans="1:11">
      <c r="K3" s="153" t="s">
        <v>277</v>
      </c>
    </row>
    <row r="5" spans="1:11" ht="45">
      <c r="A5" s="342" t="s">
        <v>250</v>
      </c>
      <c r="B5" s="342"/>
      <c r="C5" s="342"/>
      <c r="D5" s="342"/>
      <c r="E5" s="342"/>
      <c r="F5" s="342"/>
      <c r="G5" s="342"/>
      <c r="H5" s="342"/>
      <c r="I5" s="342"/>
      <c r="J5" s="342"/>
      <c r="K5" s="342"/>
    </row>
    <row r="8" spans="1:11" s="152" customFormat="1" ht="33">
      <c r="A8" s="343" t="s">
        <v>249</v>
      </c>
      <c r="B8" s="343"/>
      <c r="C8" s="343"/>
      <c r="D8" s="343"/>
      <c r="E8" s="343"/>
      <c r="F8" s="343"/>
      <c r="G8" s="343"/>
      <c r="H8" s="343"/>
      <c r="I8" s="343"/>
      <c r="J8" s="343"/>
      <c r="K8" s="343"/>
    </row>
    <row r="9" spans="1:11" s="152" customFormat="1" ht="33">
      <c r="A9" s="343" t="s">
        <v>248</v>
      </c>
      <c r="B9" s="343"/>
      <c r="C9" s="343"/>
      <c r="D9" s="343"/>
      <c r="E9" s="343"/>
      <c r="F9" s="343"/>
      <c r="G9" s="343"/>
      <c r="H9" s="343"/>
      <c r="I9" s="343"/>
      <c r="J9" s="343"/>
      <c r="K9" s="343"/>
    </row>
    <row r="20" spans="1:11" ht="12.75" thickBot="1">
      <c r="A20" s="344" t="s">
        <v>247</v>
      </c>
      <c r="B20" s="344"/>
      <c r="C20" s="344"/>
      <c r="D20" s="150" t="s">
        <v>246</v>
      </c>
      <c r="E20" s="149"/>
      <c r="F20" s="149"/>
      <c r="G20" s="149"/>
      <c r="H20" s="149"/>
      <c r="I20" s="149"/>
      <c r="J20" s="149"/>
      <c r="K20" s="149"/>
    </row>
    <row r="21" spans="1:11" ht="12.75" thickBot="1">
      <c r="C21" s="279" t="s">
        <v>245</v>
      </c>
      <c r="D21" s="147" t="s">
        <v>296</v>
      </c>
    </row>
    <row r="22" spans="1:11" ht="12.75" thickBot="1">
      <c r="C22" s="279" t="s">
        <v>243</v>
      </c>
      <c r="D22" s="147"/>
    </row>
    <row r="23" spans="1:11" ht="12.75" thickBot="1">
      <c r="C23" s="279" t="s">
        <v>242</v>
      </c>
      <c r="D23" s="147" t="s">
        <v>302</v>
      </c>
    </row>
    <row r="24" spans="1:11" ht="12.75" thickBot="1">
      <c r="D24" s="312" t="s">
        <v>303</v>
      </c>
    </row>
    <row r="31" spans="1:11">
      <c r="C31" s="1" t="s">
        <v>102</v>
      </c>
    </row>
    <row r="36" spans="1:11" ht="30">
      <c r="A36" s="345" t="s">
        <v>305</v>
      </c>
      <c r="B36" s="345"/>
      <c r="C36" s="345"/>
      <c r="D36" s="345"/>
      <c r="E36" s="345"/>
      <c r="F36" s="345"/>
      <c r="G36" s="345"/>
      <c r="H36" s="345"/>
      <c r="I36" s="345"/>
      <c r="J36" s="345"/>
      <c r="K36" s="345"/>
    </row>
    <row r="39" spans="1:11">
      <c r="A39" s="39"/>
      <c r="C39" s="9"/>
      <c r="E39" s="39"/>
      <c r="F39" s="21"/>
      <c r="G39" s="60"/>
      <c r="H39" s="17"/>
      <c r="I39" s="21"/>
      <c r="J39" s="60"/>
      <c r="K39" s="17"/>
    </row>
    <row r="40" spans="1:11">
      <c r="A40" s="146"/>
      <c r="G40" s="5"/>
      <c r="K40" s="33" t="s">
        <v>241</v>
      </c>
    </row>
    <row r="41" spans="1:11">
      <c r="A41" s="340" t="s">
        <v>240</v>
      </c>
      <c r="B41" s="340"/>
      <c r="C41" s="340"/>
      <c r="D41" s="340"/>
      <c r="E41" s="340"/>
      <c r="F41" s="340"/>
      <c r="G41" s="340"/>
      <c r="H41" s="340"/>
      <c r="I41" s="340"/>
      <c r="J41" s="340"/>
      <c r="K41" s="340"/>
    </row>
    <row r="42" spans="1:11">
      <c r="A42" s="32" t="s">
        <v>239</v>
      </c>
      <c r="C42" s="1" t="str">
        <f>$D$20</f>
        <v>University of Colorado</v>
      </c>
      <c r="G42" s="5"/>
      <c r="I42" s="111"/>
      <c r="J42" s="5"/>
      <c r="K42" s="30" t="str">
        <f>$K$3</f>
        <v>Date: October 13, 2015</v>
      </c>
    </row>
    <row r="43" spans="1:11">
      <c r="A43" s="25" t="s">
        <v>1</v>
      </c>
      <c r="B43" s="25" t="s">
        <v>1</v>
      </c>
      <c r="C43" s="25" t="s">
        <v>1</v>
      </c>
      <c r="D43" s="25" t="s">
        <v>1</v>
      </c>
      <c r="E43" s="25" t="s">
        <v>1</v>
      </c>
      <c r="F43" s="25" t="s">
        <v>1</v>
      </c>
      <c r="G43" s="11" t="s">
        <v>1</v>
      </c>
      <c r="H43" s="10" t="s">
        <v>1</v>
      </c>
      <c r="I43" s="25" t="s">
        <v>1</v>
      </c>
      <c r="J43" s="11" t="s">
        <v>1</v>
      </c>
      <c r="K43" s="10" t="s">
        <v>1</v>
      </c>
    </row>
    <row r="44" spans="1:11">
      <c r="A44" s="28" t="s">
        <v>15</v>
      </c>
      <c r="C44" s="9" t="s">
        <v>231</v>
      </c>
      <c r="E44" s="28" t="s">
        <v>15</v>
      </c>
      <c r="F44" s="7"/>
      <c r="G44" s="27"/>
      <c r="H44" s="26" t="s">
        <v>14</v>
      </c>
      <c r="I44" s="7"/>
      <c r="J44" s="27"/>
      <c r="K44" s="26" t="s">
        <v>13</v>
      </c>
    </row>
    <row r="45" spans="1:11">
      <c r="A45" s="28" t="s">
        <v>11</v>
      </c>
      <c r="C45" s="29" t="s">
        <v>230</v>
      </c>
      <c r="E45" s="28" t="s">
        <v>11</v>
      </c>
      <c r="F45" s="7"/>
      <c r="G45" s="27" t="s">
        <v>33</v>
      </c>
      <c r="H45" s="26" t="s">
        <v>10</v>
      </c>
      <c r="I45" s="7"/>
      <c r="J45" s="27" t="s">
        <v>33</v>
      </c>
      <c r="K45" s="26" t="s">
        <v>9</v>
      </c>
    </row>
    <row r="46" spans="1:11">
      <c r="A46" s="25" t="s">
        <v>1</v>
      </c>
      <c r="B46" s="25" t="s">
        <v>1</v>
      </c>
      <c r="C46" s="25" t="s">
        <v>1</v>
      </c>
      <c r="D46" s="25" t="s">
        <v>1</v>
      </c>
      <c r="E46" s="25" t="s">
        <v>1</v>
      </c>
      <c r="F46" s="25" t="s">
        <v>1</v>
      </c>
      <c r="G46" s="11" t="s">
        <v>1</v>
      </c>
      <c r="H46" s="10" t="s">
        <v>1</v>
      </c>
      <c r="I46" s="25" t="s">
        <v>1</v>
      </c>
      <c r="J46" s="11" t="s">
        <v>1</v>
      </c>
      <c r="K46" s="10" t="s">
        <v>1</v>
      </c>
    </row>
    <row r="47" spans="1:11">
      <c r="A47" s="39">
        <v>1</v>
      </c>
      <c r="C47" s="9" t="s">
        <v>229</v>
      </c>
      <c r="D47" s="120" t="s">
        <v>228</v>
      </c>
      <c r="E47" s="39">
        <v>1</v>
      </c>
      <c r="G47" s="291">
        <f>'CU-Boulder'!G90+UCCS!G90+'CU Denver'!G90+'CU Anschutz-Revised'!G90</f>
        <v>4759.1399999999994</v>
      </c>
      <c r="H47" s="144">
        <f>'CU-Boulder'!H90+UCCS!H90+'CU Denver'!H90+'CU Anschutz-Revised'!H90</f>
        <v>576674290.50100005</v>
      </c>
      <c r="I47" s="144"/>
      <c r="J47" s="291">
        <f>'CU-Boulder'!J90+UCCS!J90+'CU Denver'!J90+'CU Anschutz-Revised'!J90</f>
        <v>4780.8110775317364</v>
      </c>
      <c r="K47" s="144">
        <f>'CU-Boulder'!K90+UCCS!K90+'CU Denver'!K90+'CU Anschutz-Revised'!K90</f>
        <v>591170733.23000002</v>
      </c>
    </row>
    <row r="48" spans="1:11">
      <c r="A48" s="39">
        <v>2</v>
      </c>
      <c r="C48" s="9" t="s">
        <v>227</v>
      </c>
      <c r="D48" s="120" t="s">
        <v>226</v>
      </c>
      <c r="E48" s="39">
        <v>2</v>
      </c>
      <c r="G48" s="291">
        <f>'CU-Boulder'!G91+UCCS!G91+'CU Denver'!G91+'CU Anschutz-Revised'!G91</f>
        <v>99.72999999999999</v>
      </c>
      <c r="H48" s="144">
        <f>'CU-Boulder'!H91+UCCS!H91+'CU Denver'!H91+'CU Anschutz-Revised'!H91</f>
        <v>13283456.860000001</v>
      </c>
      <c r="I48" s="144"/>
      <c r="J48" s="291">
        <f>'CU-Boulder'!J91+UCCS!J91+'CU Denver'!J91+'CU Anschutz-Revised'!J91</f>
        <v>103.50963116321438</v>
      </c>
      <c r="K48" s="144">
        <f>'CU-Boulder'!K91+UCCS!K91+'CU Denver'!K91+'CU Anschutz-Revised'!K91</f>
        <v>13056983.49</v>
      </c>
    </row>
    <row r="49" spans="1:15">
      <c r="A49" s="39">
        <v>3</v>
      </c>
      <c r="C49" s="9" t="s">
        <v>225</v>
      </c>
      <c r="D49" s="120" t="s">
        <v>224</v>
      </c>
      <c r="E49" s="39">
        <v>3</v>
      </c>
      <c r="G49" s="291">
        <f>'CU-Boulder'!G92+UCCS!G92+'CU Denver'!G92+'CU Anschutz-Revised'!G92</f>
        <v>11.36</v>
      </c>
      <c r="H49" s="144">
        <f>'CU-Boulder'!H92+UCCS!H92+'CU Denver'!H92+'CU Anschutz-Revised'!H92</f>
        <v>799885.72</v>
      </c>
      <c r="I49" s="144"/>
      <c r="J49" s="291">
        <f>'CU-Boulder'!J92+UCCS!J92+'CU Denver'!J92+'CU Anschutz-Revised'!J92</f>
        <v>11.120473473783182</v>
      </c>
      <c r="K49" s="144">
        <f>'CU-Boulder'!K92+UCCS!K92+'CU Denver'!K92+'CU Anschutz-Revised'!K92</f>
        <v>784621.29</v>
      </c>
    </row>
    <row r="50" spans="1:15">
      <c r="A50" s="39">
        <v>4</v>
      </c>
      <c r="C50" s="9" t="s">
        <v>223</v>
      </c>
      <c r="D50" s="120" t="s">
        <v>222</v>
      </c>
      <c r="E50" s="39">
        <v>4</v>
      </c>
      <c r="G50" s="291">
        <f>'CU-Boulder'!G93+UCCS!G93+'CU Denver'!G93+'CU Anschutz-Revised'!G93</f>
        <v>1041.76</v>
      </c>
      <c r="H50" s="144">
        <f>'CU-Boulder'!H93+UCCS!H93+'CU Denver'!H93+'CU Anschutz-Revised'!H93</f>
        <v>152770743.04502112</v>
      </c>
      <c r="I50" s="144"/>
      <c r="J50" s="291">
        <f>'CU-Boulder'!J93+UCCS!J93+'CU Denver'!J93+'CU Anschutz-Revised'!J93</f>
        <v>1084.2501589568299</v>
      </c>
      <c r="K50" s="144">
        <f>'CU-Boulder'!K93+UCCS!K93+'CU Denver'!K93+'CU Anschutz-Revised'!K93</f>
        <v>158491540.88</v>
      </c>
    </row>
    <row r="51" spans="1:15">
      <c r="A51" s="39">
        <v>5</v>
      </c>
      <c r="C51" s="9" t="s">
        <v>221</v>
      </c>
      <c r="D51" s="120" t="s">
        <v>220</v>
      </c>
      <c r="E51" s="39">
        <v>5</v>
      </c>
      <c r="G51" s="291">
        <f>'CU-Boulder'!G94+UCCS!G94+'CU Denver'!G94+'CU Anschutz-Revised'!G94</f>
        <v>493.88</v>
      </c>
      <c r="H51" s="144">
        <f>'CU-Boulder'!H94+UCCS!H94+'CU Denver'!H94+'CU Anschutz-Revised'!H94</f>
        <v>50347842.920000002</v>
      </c>
      <c r="I51" s="144"/>
      <c r="J51" s="291">
        <f>'CU-Boulder'!J94+UCCS!J94+'CU Denver'!J94+'CU Anschutz-Revised'!J94</f>
        <v>507.02287791530188</v>
      </c>
      <c r="K51" s="144">
        <f>'CU-Boulder'!K94+UCCS!K94+'CU Denver'!K94+'CU Anschutz-Revised'!K94</f>
        <v>52666627.560000002</v>
      </c>
    </row>
    <row r="52" spans="1:15">
      <c r="A52" s="39">
        <v>6</v>
      </c>
      <c r="C52" s="9" t="s">
        <v>219</v>
      </c>
      <c r="D52" s="120" t="s">
        <v>218</v>
      </c>
      <c r="E52" s="39">
        <v>6</v>
      </c>
      <c r="G52" s="291">
        <f>'CU-Boulder'!G95+UCCS!G95+'CU Denver'!G95+'CU Anschutz-Revised'!G95</f>
        <v>639.53</v>
      </c>
      <c r="H52" s="144">
        <f>'CU-Boulder'!H95+UCCS!H95+'CU Denver'!H95+'CU Anschutz-Revised'!H95</f>
        <v>107851455.08000001</v>
      </c>
      <c r="I52" s="144"/>
      <c r="J52" s="291">
        <f>'CU-Boulder'!J95+UCCS!J95+'CU Denver'!J95+'CU Anschutz-Revised'!J95</f>
        <v>660.93040440580478</v>
      </c>
      <c r="K52" s="144">
        <f>'CU-Boulder'!K95+UCCS!K95+'CU Denver'!K95+'CU Anschutz-Revised'!K95</f>
        <v>119636601.46000001</v>
      </c>
    </row>
    <row r="53" spans="1:15">
      <c r="A53" s="39">
        <v>7</v>
      </c>
      <c r="C53" s="9" t="s">
        <v>217</v>
      </c>
      <c r="D53" s="120" t="s">
        <v>216</v>
      </c>
      <c r="E53" s="39">
        <v>7</v>
      </c>
      <c r="G53" s="291">
        <f>'CU-Boulder'!G96+UCCS!G96+'CU Denver'!G96+'CU Anschutz-Revised'!G96</f>
        <v>767.59</v>
      </c>
      <c r="H53" s="144">
        <f>'CU-Boulder'!H96+UCCS!H96+'CU Denver'!H96+'CU Anschutz-Revised'!H96</f>
        <v>103605880.72</v>
      </c>
      <c r="I53" s="144"/>
      <c r="J53" s="291">
        <f>'CU-Boulder'!J96+UCCS!J96+'CU Denver'!J96+'CU Anschutz-Revised'!J96</f>
        <v>796.40419781027344</v>
      </c>
      <c r="K53" s="144">
        <f>'CU-Boulder'!K96+UCCS!K96+'CU Denver'!K96+'CU Anschutz-Revised'!K96</f>
        <v>110338034.62</v>
      </c>
    </row>
    <row r="54" spans="1:15">
      <c r="A54" s="39">
        <v>8</v>
      </c>
      <c r="C54" s="9" t="s">
        <v>215</v>
      </c>
      <c r="D54" s="120" t="s">
        <v>214</v>
      </c>
      <c r="E54" s="39">
        <v>8</v>
      </c>
      <c r="G54" s="291">
        <f>'CU-Boulder'!G97+UCCS!G97+'CU Denver'!G97+'CU Anschutz-Revised'!G97</f>
        <v>0</v>
      </c>
      <c r="H54" s="144">
        <f>'CU-Boulder'!H97+UCCS!H97+'CU Denver'!H97+'CU Anschutz-Revised'!H97</f>
        <v>76615126.00999999</v>
      </c>
      <c r="I54" s="144"/>
      <c r="J54" s="291">
        <f>'CU-Boulder'!J97+UCCS!J97+'CU Denver'!J97+'CU Anschutz-Revised'!J97</f>
        <v>0</v>
      </c>
      <c r="K54" s="144">
        <f>'CU-Boulder'!K97+UCCS!K97+'CU Denver'!K97+'CU Anschutz-Revised'!K97</f>
        <v>87978710</v>
      </c>
    </row>
    <row r="55" spans="1:15">
      <c r="A55" s="39">
        <v>9</v>
      </c>
      <c r="C55" s="9" t="s">
        <v>213</v>
      </c>
      <c r="D55" s="120" t="s">
        <v>212</v>
      </c>
      <c r="E55" s="39">
        <v>9</v>
      </c>
      <c r="G55" s="291">
        <f>'CU-Boulder'!G98+UCCS!G98+'CU Denver'!G98+'CU Anschutz-Revised'!G98</f>
        <v>8.7100000000000009</v>
      </c>
      <c r="H55" s="144">
        <f>'CU-Boulder'!H98+UCCS!H98+'CU Denver'!H98+'CU Anschutz-Revised'!H98</f>
        <v>7888636.3200000003</v>
      </c>
      <c r="I55" s="144"/>
      <c r="J55" s="291">
        <f>'CU-Boulder'!J98+UCCS!J98+'CU Denver'!J98+'CU Anschutz-Revised'!J98</f>
        <v>38.247227019918803</v>
      </c>
      <c r="K55" s="144">
        <f>'CU-Boulder'!K98+UCCS!K98+'CU Denver'!K98+'CU Anschutz-Revised'!K98</f>
        <v>14790851</v>
      </c>
    </row>
    <row r="56" spans="1:15">
      <c r="A56" s="39">
        <v>10</v>
      </c>
      <c r="C56" s="9" t="s">
        <v>211</v>
      </c>
      <c r="D56" s="120" t="s">
        <v>210</v>
      </c>
      <c r="E56" s="39">
        <v>10</v>
      </c>
      <c r="G56" s="291">
        <f>'CU-Boulder'!G99+UCCS!G99+'CU Denver'!G99+'CU Anschutz-Revised'!G99</f>
        <v>0</v>
      </c>
      <c r="H56" s="144">
        <f>'CU-Boulder'!H99+UCCS!H99+'CU Denver'!H99+'CU Anschutz-Revised'!H99</f>
        <v>113765573.34999999</v>
      </c>
      <c r="I56" s="144"/>
      <c r="J56" s="291">
        <f>'CU-Boulder'!J99+UCCS!J99+'CU Denver'!J99+'CU Anschutz-Revised'!J99</f>
        <v>0</v>
      </c>
      <c r="K56" s="144">
        <f>'CU-Boulder'!K99+UCCS!K99+'CU Denver'!K99+'CU Anschutz-Revised'!K99</f>
        <v>122525253</v>
      </c>
    </row>
    <row r="57" spans="1:15">
      <c r="A57" s="39"/>
      <c r="C57" s="9"/>
      <c r="D57" s="120"/>
      <c r="E57" s="39"/>
      <c r="F57" s="25" t="s">
        <v>1</v>
      </c>
      <c r="G57" s="289" t="s">
        <v>1</v>
      </c>
      <c r="H57" s="142"/>
      <c r="I57" s="142"/>
      <c r="J57" s="289"/>
      <c r="K57" s="142"/>
    </row>
    <row r="58" spans="1:15">
      <c r="A58" s="1">
        <v>11</v>
      </c>
      <c r="C58" s="9" t="s">
        <v>238</v>
      </c>
      <c r="E58" s="1">
        <v>11</v>
      </c>
      <c r="G58" s="291">
        <f>'CU-Boulder'!G101+UCCS!G101+'CU Denver'!G101+'CU Anschutz-Revised'!G101</f>
        <v>7821.6999999999989</v>
      </c>
      <c r="H58" s="144">
        <f>'CU-Boulder'!H101+UCCS!H101+'CU Denver'!H101+'CU Anschutz-Revised'!H101</f>
        <v>1203602890.526021</v>
      </c>
      <c r="I58" s="144"/>
      <c r="J58" s="291">
        <f>'CU-Boulder'!J101+UCCS!J101+'CU Denver'!J101+'CU Anschutz-Revised'!J101</f>
        <v>7982.2960482768631</v>
      </c>
      <c r="K58" s="144">
        <f>'CU-Boulder'!K101+UCCS!K101+'CU Denver'!K101+'CU Anschutz-Revised'!K101</f>
        <v>1271439956.53</v>
      </c>
    </row>
    <row r="59" spans="1:15">
      <c r="A59" s="39"/>
      <c r="E59" s="39"/>
      <c r="F59" s="25" t="s">
        <v>1</v>
      </c>
      <c r="G59" s="289" t="s">
        <v>1</v>
      </c>
      <c r="H59" s="142"/>
      <c r="I59" s="142"/>
      <c r="J59" s="289"/>
      <c r="K59" s="142"/>
    </row>
    <row r="60" spans="1:15">
      <c r="A60" s="39"/>
      <c r="E60" s="39"/>
      <c r="F60" s="25"/>
      <c r="G60" s="290"/>
      <c r="H60" s="142"/>
      <c r="I60" s="142"/>
      <c r="J60" s="290"/>
      <c r="K60" s="142"/>
    </row>
    <row r="61" spans="1:15">
      <c r="A61" s="1">
        <v>12</v>
      </c>
      <c r="C61" s="9" t="s">
        <v>208</v>
      </c>
      <c r="E61" s="1">
        <v>12</v>
      </c>
      <c r="G61" s="291"/>
      <c r="H61" s="144"/>
      <c r="I61" s="137"/>
      <c r="J61" s="291"/>
      <c r="K61" s="144"/>
    </row>
    <row r="62" spans="1:15">
      <c r="A62" s="39">
        <v>13</v>
      </c>
      <c r="C62" s="9" t="s">
        <v>207</v>
      </c>
      <c r="D62" s="120" t="s">
        <v>206</v>
      </c>
      <c r="E62" s="39">
        <v>13</v>
      </c>
      <c r="G62" s="291">
        <f>'CU-Boulder'!G105+UCCS!G105+'CU Denver'!G105+'CU Anschutz-Revised'!G105</f>
        <v>0</v>
      </c>
      <c r="H62" s="144">
        <f>'CU-Boulder'!H105+UCCS!H105+'CU Denver'!H105+'CU Anschutz-Revised'!H105</f>
        <v>0</v>
      </c>
      <c r="I62" s="144"/>
      <c r="J62" s="291">
        <f>'CU-Boulder'!J105+UCCS!J105+'CU Denver'!J105+'CU Anschutz-Revised'!J105</f>
        <v>0</v>
      </c>
      <c r="K62" s="144">
        <f>'CU-Boulder'!K105+UCCS!K105+'CU Denver'!K105+'CU Anschutz-Revised'!K105</f>
        <v>0</v>
      </c>
      <c r="O62" s="1" t="s">
        <v>0</v>
      </c>
    </row>
    <row r="63" spans="1:15">
      <c r="A63" s="39">
        <v>14</v>
      </c>
      <c r="C63" s="9" t="s">
        <v>205</v>
      </c>
      <c r="D63" s="120" t="s">
        <v>237</v>
      </c>
      <c r="E63" s="39">
        <v>14</v>
      </c>
      <c r="G63" s="291">
        <f>'CU-Boulder'!G106+UCCS!G106+'CU Denver'!G106+'CU Anschutz-Revised'!G106</f>
        <v>0</v>
      </c>
      <c r="H63" s="144">
        <f>'CU-Boulder'!H106+UCCS!H106+'CU Denver'!H106+'CU Anschutz-Revised'!H106</f>
        <v>104745271</v>
      </c>
      <c r="I63" s="144"/>
      <c r="J63" s="291">
        <f>'CU-Boulder'!J106+UCCS!J106+'CU Denver'!J106+'CU Anschutz-Revised'!J106</f>
        <v>0</v>
      </c>
      <c r="K63" s="144">
        <f>'CU-Boulder'!K106+UCCS!K106+'CU Denver'!K106+'CU Anschutz-Revised'!K106</f>
        <v>123369251</v>
      </c>
    </row>
    <row r="64" spans="1:15">
      <c r="A64" s="39">
        <v>15</v>
      </c>
      <c r="C64" s="9" t="s">
        <v>203</v>
      </c>
      <c r="D64" s="120"/>
      <c r="E64" s="39">
        <v>15</v>
      </c>
      <c r="G64" s="291">
        <f>'CU-Boulder'!G107+UCCS!G107+'CU Denver'!G107+'CU Anschutz-Revised'!G107</f>
        <v>0</v>
      </c>
      <c r="H64" s="144">
        <f>'CU-Boulder'!H107+UCCS!H107+'CU Denver'!H107+'CU Anschutz-Revised'!H107</f>
        <v>62352540</v>
      </c>
      <c r="I64" s="144"/>
      <c r="J64" s="291">
        <f>'CU-Boulder'!J107+UCCS!J107+'CU Denver'!J107+'CU Anschutz-Revised'!J107</f>
        <v>0</v>
      </c>
      <c r="K64" s="144">
        <f>'CU-Boulder'!K107+UCCS!K107+'CU Denver'!K107+'CU Anschutz-Revised'!K107</f>
        <v>61246416</v>
      </c>
    </row>
    <row r="65" spans="1:254">
      <c r="A65" s="39">
        <v>16</v>
      </c>
      <c r="C65" s="9" t="s">
        <v>202</v>
      </c>
      <c r="D65" s="120"/>
      <c r="E65" s="39">
        <v>16</v>
      </c>
      <c r="G65" s="291">
        <f>'CU-Boulder'!G108+UCCS!G108+'CU Denver'!G108+'CU Anschutz-Revised'!G108</f>
        <v>0</v>
      </c>
      <c r="H65" s="144">
        <f>'CU-Boulder'!H108+UCCS!H108+'CU Denver'!H108+'CU Anschutz-Revised'!H108</f>
        <v>289458079.97000003</v>
      </c>
      <c r="I65" s="144"/>
      <c r="J65" s="291">
        <f>'CU-Boulder'!J108+UCCS!J108+'CU Denver'!J108+'CU Anschutz-Revised'!J108</f>
        <v>0</v>
      </c>
      <c r="K65" s="144">
        <f>'CU-Boulder'!K108+UCCS!K108+'CU Denver'!K108+'CU Anschutz-Revised'!K108</f>
        <v>299755637.80000001</v>
      </c>
    </row>
    <row r="66" spans="1:254">
      <c r="A66" s="120">
        <v>17</v>
      </c>
      <c r="B66" s="120"/>
      <c r="C66" s="13" t="s">
        <v>236</v>
      </c>
      <c r="D66" s="120"/>
      <c r="E66" s="120">
        <v>17</v>
      </c>
      <c r="F66" s="120"/>
      <c r="G66" s="291">
        <f>'CU-Boulder'!G109+UCCS!G109+'CU Denver'!G109+'CU Anschutz-Revised'!G109</f>
        <v>0</v>
      </c>
      <c r="H66" s="144">
        <f>'CU-Boulder'!H109+UCCS!H109+'CU Denver'!H109+'CU Anschutz-Revised'!H109</f>
        <v>351810619.97000003</v>
      </c>
      <c r="I66" s="144"/>
      <c r="J66" s="291">
        <f>'CU-Boulder'!J109+UCCS!J109+'CU Denver'!J109+'CU Anschutz-Revised'!J109</f>
        <v>0</v>
      </c>
      <c r="K66" s="144">
        <f>'CU-Boulder'!K109+UCCS!K109+'CU Denver'!K109+'CU Anschutz-Revised'!K109</f>
        <v>361002053.80000001</v>
      </c>
      <c r="L66" s="120"/>
      <c r="M66" s="13"/>
      <c r="N66" s="120"/>
      <c r="O66" s="13"/>
      <c r="P66" s="120"/>
      <c r="Q66" s="13"/>
      <c r="R66" s="120"/>
      <c r="S66" s="13"/>
      <c r="T66" s="120"/>
      <c r="U66" s="13"/>
      <c r="V66" s="120"/>
      <c r="W66" s="13"/>
      <c r="X66" s="120"/>
      <c r="Y66" s="13"/>
      <c r="Z66" s="120"/>
      <c r="AA66" s="13"/>
      <c r="AB66" s="120"/>
      <c r="AC66" s="13"/>
      <c r="AD66" s="120"/>
      <c r="AE66" s="13"/>
      <c r="AF66" s="120"/>
      <c r="AG66" s="13"/>
      <c r="AH66" s="120"/>
      <c r="AI66" s="13"/>
      <c r="AJ66" s="120"/>
      <c r="AK66" s="13"/>
      <c r="AL66" s="120"/>
      <c r="AM66" s="13"/>
      <c r="AN66" s="120"/>
      <c r="AO66" s="13"/>
      <c r="AP66" s="120"/>
      <c r="AQ66" s="13"/>
      <c r="AR66" s="120"/>
      <c r="AS66" s="13"/>
      <c r="AT66" s="120"/>
      <c r="AU66" s="13"/>
      <c r="AV66" s="120"/>
      <c r="AW66" s="13"/>
      <c r="AX66" s="120"/>
      <c r="AY66" s="13"/>
      <c r="AZ66" s="120"/>
      <c r="BA66" s="13"/>
      <c r="BB66" s="120"/>
      <c r="BC66" s="13"/>
      <c r="BD66" s="120"/>
      <c r="BE66" s="13"/>
      <c r="BF66" s="120"/>
      <c r="BG66" s="13"/>
      <c r="BH66" s="120"/>
      <c r="BI66" s="13"/>
      <c r="BJ66" s="120"/>
      <c r="BK66" s="13"/>
      <c r="BL66" s="120"/>
      <c r="BM66" s="13"/>
      <c r="BN66" s="120"/>
      <c r="BO66" s="13"/>
      <c r="BP66" s="120"/>
      <c r="BQ66" s="13"/>
      <c r="BR66" s="120"/>
      <c r="BS66" s="13"/>
      <c r="BT66" s="120"/>
      <c r="BU66" s="13"/>
      <c r="BV66" s="120"/>
      <c r="BW66" s="13"/>
      <c r="BX66" s="120"/>
      <c r="BY66" s="13"/>
      <c r="BZ66" s="120"/>
      <c r="CA66" s="13"/>
      <c r="CB66" s="120"/>
      <c r="CC66" s="13"/>
      <c r="CD66" s="120"/>
      <c r="CE66" s="13"/>
      <c r="CF66" s="120"/>
      <c r="CG66" s="13"/>
      <c r="CH66" s="120"/>
      <c r="CI66" s="13"/>
      <c r="CJ66" s="120"/>
      <c r="CK66" s="13"/>
      <c r="CL66" s="120"/>
      <c r="CM66" s="13"/>
      <c r="CN66" s="120"/>
      <c r="CO66" s="13"/>
      <c r="CP66" s="120"/>
      <c r="CQ66" s="13"/>
      <c r="CR66" s="120"/>
      <c r="CS66" s="13"/>
      <c r="CT66" s="120"/>
      <c r="CU66" s="13"/>
      <c r="CV66" s="120"/>
      <c r="CW66" s="13"/>
      <c r="CX66" s="120"/>
      <c r="CY66" s="13"/>
      <c r="CZ66" s="120"/>
      <c r="DA66" s="13"/>
      <c r="DB66" s="120"/>
      <c r="DC66" s="13"/>
      <c r="DD66" s="120"/>
      <c r="DE66" s="13"/>
      <c r="DF66" s="120"/>
      <c r="DG66" s="13"/>
      <c r="DH66" s="120"/>
      <c r="DI66" s="13"/>
      <c r="DJ66" s="120"/>
      <c r="DK66" s="13"/>
      <c r="DL66" s="120"/>
      <c r="DM66" s="13"/>
      <c r="DN66" s="120"/>
      <c r="DO66" s="13"/>
      <c r="DP66" s="120"/>
      <c r="DQ66" s="13"/>
      <c r="DR66" s="120"/>
      <c r="DS66" s="13"/>
      <c r="DT66" s="120"/>
      <c r="DU66" s="13"/>
      <c r="DV66" s="120"/>
      <c r="DW66" s="13"/>
      <c r="DX66" s="120"/>
      <c r="DY66" s="13"/>
      <c r="DZ66" s="120"/>
      <c r="EA66" s="13"/>
      <c r="EB66" s="120"/>
      <c r="EC66" s="13"/>
      <c r="ED66" s="120"/>
      <c r="EE66" s="13"/>
      <c r="EF66" s="120"/>
      <c r="EG66" s="13"/>
      <c r="EH66" s="120"/>
      <c r="EI66" s="13"/>
      <c r="EJ66" s="120"/>
      <c r="EK66" s="13"/>
      <c r="EL66" s="120"/>
      <c r="EM66" s="13"/>
      <c r="EN66" s="120"/>
      <c r="EO66" s="13"/>
      <c r="EP66" s="120"/>
      <c r="EQ66" s="13"/>
      <c r="ER66" s="120"/>
      <c r="ES66" s="13"/>
      <c r="ET66" s="120"/>
      <c r="EU66" s="13"/>
      <c r="EV66" s="120"/>
      <c r="EW66" s="13"/>
      <c r="EX66" s="120"/>
      <c r="EY66" s="13"/>
      <c r="EZ66" s="120"/>
      <c r="FA66" s="13"/>
      <c r="FB66" s="120"/>
      <c r="FC66" s="13"/>
      <c r="FD66" s="120"/>
      <c r="FE66" s="13"/>
      <c r="FF66" s="120"/>
      <c r="FG66" s="13"/>
      <c r="FH66" s="120"/>
      <c r="FI66" s="13"/>
      <c r="FJ66" s="120"/>
      <c r="FK66" s="13"/>
      <c r="FL66" s="120"/>
      <c r="FM66" s="13"/>
      <c r="FN66" s="120"/>
      <c r="FO66" s="13"/>
      <c r="FP66" s="120"/>
      <c r="FQ66" s="13"/>
      <c r="FR66" s="120"/>
      <c r="FS66" s="13"/>
      <c r="FT66" s="120"/>
      <c r="FU66" s="13"/>
      <c r="FV66" s="120"/>
      <c r="FW66" s="13"/>
      <c r="FX66" s="120"/>
      <c r="FY66" s="13"/>
      <c r="FZ66" s="120"/>
      <c r="GA66" s="13"/>
      <c r="GB66" s="120"/>
      <c r="GC66" s="13"/>
      <c r="GD66" s="120"/>
      <c r="GE66" s="13"/>
      <c r="GF66" s="120"/>
      <c r="GG66" s="13"/>
      <c r="GH66" s="120"/>
      <c r="GI66" s="13"/>
      <c r="GJ66" s="120"/>
      <c r="GK66" s="13"/>
      <c r="GL66" s="120"/>
      <c r="GM66" s="13"/>
      <c r="GN66" s="120"/>
      <c r="GO66" s="13"/>
      <c r="GP66" s="120"/>
      <c r="GQ66" s="13"/>
      <c r="GR66" s="120"/>
      <c r="GS66" s="13"/>
      <c r="GT66" s="120"/>
      <c r="GU66" s="13"/>
      <c r="GV66" s="120"/>
      <c r="GW66" s="13"/>
      <c r="GX66" s="120"/>
      <c r="GY66" s="13"/>
      <c r="GZ66" s="120"/>
      <c r="HA66" s="13"/>
      <c r="HB66" s="120"/>
      <c r="HC66" s="13"/>
      <c r="HD66" s="120"/>
      <c r="HE66" s="13"/>
      <c r="HF66" s="120"/>
      <c r="HG66" s="13"/>
      <c r="HH66" s="120"/>
      <c r="HI66" s="13"/>
      <c r="HJ66" s="120"/>
      <c r="HK66" s="13"/>
      <c r="HL66" s="120"/>
      <c r="HM66" s="13"/>
      <c r="HN66" s="120"/>
      <c r="HO66" s="13"/>
      <c r="HP66" s="120"/>
      <c r="HQ66" s="13"/>
      <c r="HR66" s="120"/>
      <c r="HS66" s="13"/>
      <c r="HT66" s="120"/>
      <c r="HU66" s="13"/>
      <c r="HV66" s="120"/>
      <c r="HW66" s="13"/>
      <c r="HX66" s="120"/>
      <c r="HY66" s="13"/>
      <c r="HZ66" s="120"/>
      <c r="IA66" s="13"/>
      <c r="IB66" s="120"/>
      <c r="IC66" s="13"/>
      <c r="ID66" s="120"/>
      <c r="IE66" s="13"/>
      <c r="IF66" s="120"/>
      <c r="IG66" s="13"/>
      <c r="IH66" s="120"/>
      <c r="II66" s="13"/>
      <c r="IJ66" s="120"/>
      <c r="IK66" s="13"/>
      <c r="IL66" s="120"/>
      <c r="IM66" s="13"/>
      <c r="IN66" s="120"/>
      <c r="IO66" s="13"/>
      <c r="IP66" s="120"/>
      <c r="IQ66" s="13"/>
      <c r="IR66" s="120"/>
      <c r="IS66" s="13"/>
      <c r="IT66" s="120"/>
    </row>
    <row r="67" spans="1:254">
      <c r="A67" s="39">
        <v>18</v>
      </c>
      <c r="C67" s="9" t="s">
        <v>200</v>
      </c>
      <c r="D67" s="120"/>
      <c r="E67" s="39">
        <v>18</v>
      </c>
      <c r="G67" s="291">
        <f>'CU-Boulder'!G110+UCCS!G110+'CU Denver'!G110+'CU Anschutz-Revised'!G110</f>
        <v>0</v>
      </c>
      <c r="H67" s="144">
        <f>'CU-Boulder'!H110+UCCS!H110+'CU Denver'!H110+'CU Anschutz-Revised'!H110</f>
        <v>118832795.15000001</v>
      </c>
      <c r="I67" s="144"/>
      <c r="J67" s="291">
        <f>'CU-Boulder'!J110+UCCS!J110+'CU Denver'!J110+'CU Anschutz-Revised'!J110</f>
        <v>0</v>
      </c>
      <c r="K67" s="144">
        <f>'CU-Boulder'!K110+UCCS!K110+'CU Denver'!K110+'CU Anschutz-Revised'!K110</f>
        <v>122429880.8635736</v>
      </c>
    </row>
    <row r="68" spans="1:254">
      <c r="A68" s="39">
        <v>19</v>
      </c>
      <c r="C68" s="9" t="s">
        <v>199</v>
      </c>
      <c r="D68" s="120"/>
      <c r="E68" s="39">
        <v>19</v>
      </c>
      <c r="G68" s="291">
        <f>'CU-Boulder'!G111+UCCS!G111+'CU Denver'!G111+'CU Anschutz-Revised'!G111</f>
        <v>0</v>
      </c>
      <c r="H68" s="144">
        <f>'CU-Boulder'!H111+UCCS!H111+'CU Denver'!H111+'CU Anschutz-Revised'!H111</f>
        <v>419610713.72000003</v>
      </c>
      <c r="I68" s="144"/>
      <c r="J68" s="291">
        <f>'CU-Boulder'!J111+UCCS!J111+'CU Denver'!J111+'CU Anschutz-Revised'!J111</f>
        <v>0</v>
      </c>
      <c r="K68" s="144">
        <f>'CU-Boulder'!K111+UCCS!K111+'CU Denver'!K111+'CU Anschutz-Revised'!K111</f>
        <v>450109378</v>
      </c>
    </row>
    <row r="69" spans="1:254">
      <c r="A69" s="39">
        <v>20</v>
      </c>
      <c r="C69" s="9" t="s">
        <v>198</v>
      </c>
      <c r="D69" s="120"/>
      <c r="E69" s="39">
        <v>20</v>
      </c>
      <c r="G69" s="291">
        <f>'CU-Boulder'!G112+UCCS!G112+'CU Denver'!G112+'CU Anschutz-Revised'!G112</f>
        <v>0</v>
      </c>
      <c r="H69" s="144">
        <f>'CU-Boulder'!H112+UCCS!H112+'CU Denver'!H112+'CU Anschutz-Revised'!H112</f>
        <v>890254128.84000003</v>
      </c>
      <c r="I69" s="144"/>
      <c r="J69" s="291">
        <f>'CU-Boulder'!J112+UCCS!J112+'CU Denver'!J112+'CU Anschutz-Revised'!J112</f>
        <v>0</v>
      </c>
      <c r="K69" s="144">
        <f>'CU-Boulder'!K112+UCCS!K112+'CU Denver'!K112+'CU Anschutz-Revised'!K112</f>
        <v>933541312.66357362</v>
      </c>
    </row>
    <row r="70" spans="1:254">
      <c r="A70" s="120">
        <v>21</v>
      </c>
      <c r="C70" s="9" t="s">
        <v>235</v>
      </c>
      <c r="D70" s="120"/>
      <c r="E70" s="39">
        <v>21</v>
      </c>
      <c r="G70" s="291">
        <f>'CU-Boulder'!G113+UCCS!G113+'CU Denver'!G113+'CU Anschutz-Revised'!G113</f>
        <v>0</v>
      </c>
      <c r="H70" s="144">
        <f>'CU-Boulder'!H113+UCCS!H113+'CU Denver'!H113+'CU Anschutz-Revised'!H113</f>
        <v>13007869</v>
      </c>
      <c r="I70" s="144"/>
      <c r="J70" s="291">
        <f>'CU-Boulder'!J113+UCCS!J113+'CU Denver'!J113+'CU Anschutz-Revised'!J113</f>
        <v>0</v>
      </c>
      <c r="K70" s="144">
        <f>'CU-Boulder'!K113+UCCS!K113+'CU Denver'!K113+'CU Anschutz-Revised'!K113</f>
        <v>12500677</v>
      </c>
    </row>
    <row r="71" spans="1:254">
      <c r="A71" s="120">
        <v>22</v>
      </c>
      <c r="C71" s="9"/>
      <c r="D71" s="120"/>
      <c r="E71" s="39">
        <v>22</v>
      </c>
      <c r="G71" s="291">
        <f>'CU-Boulder'!G114+UCCS!G114+'CU Denver'!G114+'CU Anschutz-Revised'!G114</f>
        <v>0</v>
      </c>
      <c r="H71" s="144">
        <f>'CU-Boulder'!H114+UCCS!H114+'CU Denver'!H114+'CU Anschutz-Revised'!H114</f>
        <v>0</v>
      </c>
      <c r="I71" s="144"/>
      <c r="J71" s="291">
        <f>'CU-Boulder'!J114+UCCS!J114+'CU Denver'!J114+'CU Anschutz-Revised'!J114</f>
        <v>0</v>
      </c>
      <c r="K71" s="144">
        <f>'CU-Boulder'!K114+UCCS!K114+'CU Denver'!K114+'CU Anschutz-Revised'!K114</f>
        <v>0</v>
      </c>
    </row>
    <row r="72" spans="1:254">
      <c r="A72" s="39">
        <v>23</v>
      </c>
      <c r="C72" s="98"/>
      <c r="E72" s="39">
        <v>23</v>
      </c>
      <c r="F72" s="25" t="s">
        <v>1</v>
      </c>
      <c r="G72" s="289"/>
      <c r="H72" s="142"/>
      <c r="I72" s="142"/>
      <c r="J72" s="289"/>
      <c r="K72" s="142"/>
    </row>
    <row r="73" spans="1:254">
      <c r="A73" s="39">
        <v>24</v>
      </c>
      <c r="C73" s="98"/>
      <c r="D73" s="9"/>
      <c r="E73" s="39">
        <v>24</v>
      </c>
      <c r="G73" s="293"/>
      <c r="H73" s="283"/>
      <c r="I73" s="283"/>
      <c r="J73" s="293"/>
      <c r="K73" s="283"/>
    </row>
    <row r="74" spans="1:254">
      <c r="A74" s="39">
        <v>25</v>
      </c>
      <c r="C74" s="9" t="s">
        <v>275</v>
      </c>
      <c r="D74" s="120"/>
      <c r="E74" s="39">
        <v>25</v>
      </c>
      <c r="G74" s="291">
        <f>'CU-Boulder'!G117+UCCS!G117+'CU Denver'!G117+'CU Anschutz-Revised'!G117</f>
        <v>0</v>
      </c>
      <c r="H74" s="144">
        <f>'CU-Boulder'!H117+UCCS!H117+'CU Denver'!H117+'CU Anschutz-Revised'!H117</f>
        <v>195595621.60000002</v>
      </c>
      <c r="I74" s="144"/>
      <c r="J74" s="291">
        <f>'CU-Boulder'!J117+UCCS!J117+'CU Denver'!J117+'CU Anschutz-Revised'!J117</f>
        <v>0</v>
      </c>
      <c r="K74" s="144">
        <f>'CU-Boulder'!K117+UCCS!K117+'CU Denver'!K117+'CU Anschutz-Revised'!K117</f>
        <v>202028716</v>
      </c>
    </row>
    <row r="75" spans="1:254">
      <c r="A75" s="1">
        <v>26</v>
      </c>
      <c r="E75" s="1">
        <v>26</v>
      </c>
      <c r="F75" s="25" t="s">
        <v>1</v>
      </c>
      <c r="G75" s="289"/>
      <c r="H75" s="142"/>
      <c r="I75" s="142"/>
      <c r="J75" s="289"/>
      <c r="K75" s="142"/>
    </row>
    <row r="76" spans="1:254">
      <c r="A76" s="39">
        <v>27</v>
      </c>
      <c r="C76" s="9" t="s">
        <v>192</v>
      </c>
      <c r="E76" s="39">
        <v>27</v>
      </c>
      <c r="F76" s="111"/>
      <c r="G76" s="291">
        <f>'CU-Boulder'!G119+UCCS!G119+'CU Denver'!G119+'CU Anschutz-Revised'!G119</f>
        <v>0</v>
      </c>
      <c r="H76" s="144">
        <f>'CU-Boulder'!H119+UCCS!H119+'CU Denver'!H119+'CU Anschutz-Revised'!H119</f>
        <v>1203602890.4400001</v>
      </c>
      <c r="I76" s="144"/>
      <c r="J76" s="291">
        <f>'CU-Boulder'!J119+UCCS!J119+'CU Denver'!J119+'CU Anschutz-Revised'!J119</f>
        <v>0</v>
      </c>
      <c r="K76" s="144">
        <f>'CU-Boulder'!K119+UCCS!K119+'CU Denver'!K119+'CU Anschutz-Revised'!K119</f>
        <v>1271439956.6635735</v>
      </c>
    </row>
    <row r="77" spans="1:254">
      <c r="F77" s="25"/>
      <c r="G77" s="289"/>
      <c r="H77" s="10"/>
      <c r="I77" s="132"/>
      <c r="J77" s="11"/>
      <c r="K77" s="10"/>
    </row>
    <row r="78" spans="1:254">
      <c r="F78" s="25"/>
      <c r="G78" s="11"/>
      <c r="H78" s="10"/>
      <c r="I78" s="132"/>
      <c r="J78" s="11"/>
      <c r="K78" s="10"/>
    </row>
    <row r="79" spans="1:254" ht="12" customHeight="1">
      <c r="A79" s="92"/>
      <c r="B79" s="92"/>
      <c r="C79" s="346" t="s">
        <v>268</v>
      </c>
      <c r="D79" s="346"/>
      <c r="E79" s="346"/>
      <c r="F79" s="346"/>
      <c r="G79" s="346"/>
      <c r="H79" s="346"/>
      <c r="I79" s="346"/>
      <c r="J79" s="346"/>
      <c r="K79" s="143"/>
    </row>
    <row r="80" spans="1:254">
      <c r="D80" s="120"/>
      <c r="F80" s="25"/>
      <c r="G80" s="11"/>
      <c r="I80" s="132"/>
      <c r="J80" s="11"/>
      <c r="K80" s="10"/>
    </row>
    <row r="81" spans="1:11">
      <c r="C81" s="1" t="s">
        <v>18</v>
      </c>
      <c r="D81" s="120"/>
      <c r="F81" s="25"/>
      <c r="G81" s="11"/>
      <c r="I81" s="132"/>
      <c r="J81" s="11"/>
      <c r="K81" s="10"/>
    </row>
    <row r="82" spans="1:11">
      <c r="A82" s="39"/>
      <c r="C82" s="9"/>
      <c r="E82" s="39"/>
      <c r="F82" s="21"/>
      <c r="G82" s="60"/>
      <c r="H82" s="17"/>
      <c r="I82" s="21"/>
      <c r="J82" s="60"/>
      <c r="K82" s="17"/>
    </row>
    <row r="83" spans="1:11">
      <c r="E83" s="6"/>
    </row>
    <row r="84" spans="1:11">
      <c r="A84" s="35" t="s">
        <v>274</v>
      </c>
    </row>
    <row r="85" spans="1:11">
      <c r="A85" s="32"/>
      <c r="B85" s="35"/>
      <c r="C85" s="35"/>
      <c r="D85" s="35"/>
      <c r="E85" s="37"/>
      <c r="F85" s="35"/>
      <c r="G85" s="34"/>
      <c r="H85" s="36"/>
      <c r="I85" s="35"/>
      <c r="J85" s="34"/>
      <c r="K85" s="33" t="s">
        <v>190</v>
      </c>
    </row>
    <row r="86" spans="1:11" ht="14.25">
      <c r="A86" s="347" t="s">
        <v>297</v>
      </c>
      <c r="B86" s="347"/>
      <c r="C86" s="347"/>
      <c r="D86" s="347"/>
      <c r="E86" s="347"/>
      <c r="F86" s="347"/>
      <c r="G86" s="347"/>
      <c r="H86" s="347"/>
      <c r="I86" s="347"/>
      <c r="J86" s="347"/>
      <c r="K86" s="347"/>
    </row>
    <row r="87" spans="1:11">
      <c r="A87" s="32" t="str">
        <f>$A$42</f>
        <v xml:space="preserve">NAME: </v>
      </c>
      <c r="C87" s="1" t="str">
        <f>$D$20</f>
        <v>University of Colorado</v>
      </c>
      <c r="H87" s="4"/>
      <c r="J87" s="5"/>
      <c r="K87" s="30" t="str">
        <f>$K$3</f>
        <v>Date: October 13, 2015</v>
      </c>
    </row>
    <row r="88" spans="1:11">
      <c r="A88" s="25" t="s">
        <v>1</v>
      </c>
      <c r="B88" s="25" t="s">
        <v>1</v>
      </c>
      <c r="C88" s="25" t="s">
        <v>1</v>
      </c>
      <c r="D88" s="25" t="s">
        <v>1</v>
      </c>
      <c r="E88" s="25" t="s">
        <v>1</v>
      </c>
      <c r="F88" s="25" t="s">
        <v>1</v>
      </c>
      <c r="G88" s="11" t="s">
        <v>1</v>
      </c>
      <c r="H88" s="10" t="s">
        <v>1</v>
      </c>
      <c r="I88" s="25" t="s">
        <v>1</v>
      </c>
      <c r="J88" s="11" t="s">
        <v>1</v>
      </c>
      <c r="K88" s="10" t="s">
        <v>1</v>
      </c>
    </row>
    <row r="89" spans="1:11">
      <c r="A89" s="28" t="s">
        <v>15</v>
      </c>
      <c r="E89" s="28" t="s">
        <v>15</v>
      </c>
      <c r="F89" s="7"/>
      <c r="G89" s="27"/>
      <c r="H89" s="26" t="s">
        <v>14</v>
      </c>
      <c r="I89" s="7"/>
      <c r="J89" s="27"/>
      <c r="K89" s="26" t="s">
        <v>13</v>
      </c>
    </row>
    <row r="90" spans="1:11">
      <c r="A90" s="28" t="s">
        <v>11</v>
      </c>
      <c r="C90" s="29" t="s">
        <v>12</v>
      </c>
      <c r="E90" s="28" t="s">
        <v>11</v>
      </c>
      <c r="F90" s="7"/>
      <c r="G90" s="27"/>
      <c r="H90" s="26" t="s">
        <v>10</v>
      </c>
      <c r="I90" s="7"/>
      <c r="J90" s="27"/>
      <c r="K90" s="26" t="s">
        <v>9</v>
      </c>
    </row>
    <row r="91" spans="1:11">
      <c r="A91" s="25" t="s">
        <v>1</v>
      </c>
      <c r="B91" s="25" t="s">
        <v>1</v>
      </c>
      <c r="C91" s="25" t="s">
        <v>1</v>
      </c>
      <c r="D91" s="25" t="s">
        <v>1</v>
      </c>
      <c r="E91" s="25" t="s">
        <v>1</v>
      </c>
      <c r="F91" s="25" t="s">
        <v>1</v>
      </c>
      <c r="G91" s="11" t="s">
        <v>1</v>
      </c>
      <c r="H91" s="10" t="s">
        <v>1</v>
      </c>
      <c r="I91" s="25" t="s">
        <v>1</v>
      </c>
      <c r="J91" s="11" t="s">
        <v>1</v>
      </c>
      <c r="K91" s="10" t="s">
        <v>1</v>
      </c>
    </row>
    <row r="92" spans="1:11">
      <c r="A92" s="1">
        <v>1</v>
      </c>
      <c r="C92" s="1" t="s">
        <v>188</v>
      </c>
      <c r="E92" s="1">
        <v>1</v>
      </c>
    </row>
    <row r="93" spans="1:11" ht="12" customHeight="1">
      <c r="A93" s="131">
        <v>2</v>
      </c>
      <c r="C93" s="348" t="s">
        <v>187</v>
      </c>
      <c r="D93" s="348"/>
      <c r="E93" s="131">
        <v>2</v>
      </c>
      <c r="G93" s="129"/>
      <c r="H93" s="130">
        <v>0</v>
      </c>
      <c r="I93" s="130"/>
      <c r="J93" s="130"/>
      <c r="K93" s="130">
        <v>0</v>
      </c>
    </row>
    <row r="94" spans="1:11">
      <c r="A94" s="1">
        <v>3</v>
      </c>
      <c r="C94" s="1" t="s">
        <v>186</v>
      </c>
      <c r="E94" s="1">
        <v>3</v>
      </c>
      <c r="G94" s="129"/>
      <c r="H94" s="129">
        <v>0</v>
      </c>
      <c r="I94" s="129"/>
      <c r="J94" s="129"/>
      <c r="K94" s="129">
        <v>0</v>
      </c>
    </row>
    <row r="95" spans="1:11">
      <c r="A95" s="1">
        <v>4</v>
      </c>
      <c r="C95" s="1" t="s">
        <v>185</v>
      </c>
      <c r="E95" s="1">
        <v>4</v>
      </c>
      <c r="G95" s="129"/>
      <c r="H95" s="129">
        <f>H63-H97</f>
        <v>48574943</v>
      </c>
      <c r="I95" s="129"/>
      <c r="J95" s="129"/>
      <c r="K95" s="129">
        <f>K63-K97</f>
        <v>60772330</v>
      </c>
    </row>
    <row r="96" spans="1:11">
      <c r="A96" s="1">
        <v>5</v>
      </c>
      <c r="C96" s="1" t="s">
        <v>184</v>
      </c>
      <c r="E96" s="1">
        <v>5</v>
      </c>
      <c r="G96" s="129"/>
      <c r="H96" s="129">
        <v>0</v>
      </c>
      <c r="I96" s="129"/>
      <c r="J96" s="129"/>
      <c r="K96" s="129">
        <v>0</v>
      </c>
    </row>
    <row r="97" spans="1:11" ht="38.25" customHeight="1">
      <c r="A97" s="131">
        <v>6</v>
      </c>
      <c r="C97" s="348" t="s">
        <v>301</v>
      </c>
      <c r="D97" s="348"/>
      <c r="E97" s="131">
        <v>6</v>
      </c>
      <c r="G97" s="129"/>
      <c r="H97" s="130">
        <f>'CU Anschutz-Revised'!H106</f>
        <v>56170328</v>
      </c>
      <c r="I97" s="130"/>
      <c r="J97" s="130"/>
      <c r="K97" s="130">
        <f>'CU Anschutz-Revised'!K106</f>
        <v>62596921</v>
      </c>
    </row>
    <row r="98" spans="1:11">
      <c r="A98" s="1">
        <v>7</v>
      </c>
      <c r="E98" s="1">
        <v>7</v>
      </c>
      <c r="G98" s="129"/>
      <c r="H98" s="129"/>
      <c r="I98" s="129"/>
      <c r="J98" s="129"/>
      <c r="K98" s="129"/>
    </row>
    <row r="99" spans="1:11">
      <c r="A99" s="1">
        <v>8</v>
      </c>
      <c r="E99" s="1">
        <v>8</v>
      </c>
      <c r="G99" s="129"/>
      <c r="H99" s="129"/>
      <c r="I99" s="129"/>
      <c r="J99" s="129"/>
      <c r="K99" s="129"/>
    </row>
    <row r="100" spans="1:11">
      <c r="A100" s="1">
        <v>9</v>
      </c>
      <c r="E100" s="1">
        <v>9</v>
      </c>
      <c r="G100" s="129"/>
      <c r="H100" s="129"/>
      <c r="I100" s="129"/>
      <c r="J100" s="129"/>
      <c r="K100" s="129"/>
    </row>
    <row r="101" spans="1:11">
      <c r="A101" s="1">
        <v>10</v>
      </c>
      <c r="E101" s="1">
        <v>10</v>
      </c>
      <c r="G101" s="129"/>
      <c r="H101" s="129"/>
      <c r="I101" s="129"/>
      <c r="J101" s="129"/>
      <c r="K101" s="129"/>
    </row>
    <row r="102" spans="1:11">
      <c r="A102" s="1">
        <v>11</v>
      </c>
      <c r="E102" s="1">
        <v>11</v>
      </c>
      <c r="G102" s="129"/>
      <c r="H102" s="129"/>
      <c r="I102" s="129"/>
      <c r="J102" s="129"/>
      <c r="K102" s="129"/>
    </row>
    <row r="103" spans="1:11">
      <c r="A103" s="1">
        <v>12</v>
      </c>
      <c r="C103" s="1" t="s">
        <v>182</v>
      </c>
      <c r="E103" s="1">
        <v>12</v>
      </c>
      <c r="G103" s="129"/>
      <c r="H103" s="129">
        <f>SUM(H93:H102)</f>
        <v>104745271</v>
      </c>
      <c r="I103" s="129"/>
      <c r="J103" s="129"/>
      <c r="K103" s="129">
        <f>SUM(K93:K102)</f>
        <v>123369251</v>
      </c>
    </row>
    <row r="104" spans="1:11">
      <c r="E104" s="6"/>
    </row>
    <row r="105" spans="1:11">
      <c r="E105" s="6"/>
    </row>
    <row r="106" spans="1:11">
      <c r="E106" s="6"/>
    </row>
    <row r="107" spans="1:11">
      <c r="E107" s="6"/>
    </row>
    <row r="108" spans="1:11">
      <c r="E108" s="6"/>
    </row>
    <row r="109" spans="1:11">
      <c r="E109" s="6"/>
    </row>
    <row r="110" spans="1:11">
      <c r="E110" s="6"/>
    </row>
    <row r="112" spans="1:11">
      <c r="D112" s="128"/>
      <c r="F112" s="128"/>
      <c r="G112" s="127"/>
      <c r="H112" s="126"/>
    </row>
    <row r="113" spans="2:11">
      <c r="E113" s="6"/>
    </row>
    <row r="114" spans="2:11">
      <c r="E114" s="6"/>
    </row>
    <row r="115" spans="2:11">
      <c r="E115" s="6"/>
    </row>
    <row r="116" spans="2:11" ht="13.5">
      <c r="C116" s="1" t="s">
        <v>272</v>
      </c>
      <c r="E116" s="6"/>
    </row>
    <row r="117" spans="2:11" ht="15.75" customHeight="1">
      <c r="C117" s="281" t="s">
        <v>298</v>
      </c>
      <c r="D117" s="280"/>
      <c r="E117" s="280"/>
      <c r="F117" s="280"/>
      <c r="G117" s="280"/>
      <c r="H117" s="280"/>
      <c r="I117" s="280"/>
    </row>
    <row r="118" spans="2:11" ht="12.75">
      <c r="B118" s="125"/>
      <c r="C118" s="282" t="s">
        <v>299</v>
      </c>
      <c r="D118" s="280"/>
      <c r="E118" s="280"/>
      <c r="F118" s="280"/>
      <c r="G118" s="280"/>
      <c r="H118" s="280"/>
      <c r="I118" s="280"/>
    </row>
    <row r="119" spans="2:11" ht="24.75" customHeight="1">
      <c r="B119" s="125"/>
      <c r="C119" s="341" t="s">
        <v>300</v>
      </c>
      <c r="D119" s="341"/>
      <c r="E119" s="341"/>
      <c r="F119" s="341"/>
      <c r="G119" s="341"/>
      <c r="H119" s="341"/>
      <c r="I119" s="341"/>
      <c r="J119" s="341"/>
      <c r="K119" s="341"/>
    </row>
    <row r="120" spans="2:11" ht="143.25" customHeight="1">
      <c r="C120" s="339" t="s">
        <v>304</v>
      </c>
      <c r="D120" s="339"/>
      <c r="E120" s="339"/>
      <c r="F120" s="339"/>
      <c r="G120" s="339"/>
      <c r="H120" s="339"/>
      <c r="I120" s="339"/>
      <c r="J120" s="339"/>
      <c r="K120" s="339"/>
    </row>
    <row r="121" spans="2:11">
      <c r="G121" s="1"/>
      <c r="H121" s="1"/>
      <c r="J121" s="1"/>
      <c r="K121" s="1"/>
    </row>
    <row r="122" spans="2:11" s="35" customFormat="1"/>
    <row r="123" spans="2:11">
      <c r="G123" s="1"/>
      <c r="H123" s="1"/>
      <c r="J123" s="1"/>
      <c r="K123" s="1"/>
    </row>
    <row r="124" spans="2:11">
      <c r="G124" s="1"/>
      <c r="H124" s="1"/>
      <c r="J124" s="1"/>
      <c r="K124" s="1"/>
    </row>
    <row r="125" spans="2:11">
      <c r="G125" s="1"/>
      <c r="H125" s="1"/>
      <c r="J125" s="1"/>
      <c r="K125" s="1"/>
    </row>
    <row r="126" spans="2:11">
      <c r="G126" s="1"/>
      <c r="H126" s="1"/>
      <c r="J126" s="1"/>
      <c r="K126" s="1"/>
    </row>
    <row r="127" spans="2:11">
      <c r="G127" s="1"/>
      <c r="H127" s="1"/>
      <c r="J127" s="1"/>
      <c r="K127" s="1"/>
    </row>
    <row r="128" spans="2:11">
      <c r="G128" s="1"/>
      <c r="H128" s="1"/>
      <c r="J128" s="1"/>
      <c r="K128" s="1"/>
    </row>
    <row r="129" spans="7:11">
      <c r="G129" s="1"/>
      <c r="H129" s="1"/>
      <c r="J129" s="1"/>
      <c r="K129" s="1"/>
    </row>
    <row r="130" spans="7:11">
      <c r="G130" s="1"/>
      <c r="H130" s="1"/>
      <c r="J130" s="1"/>
      <c r="K130" s="1"/>
    </row>
    <row r="131" spans="7:11">
      <c r="G131" s="1"/>
      <c r="H131" s="1"/>
      <c r="J131" s="1"/>
      <c r="K131" s="1"/>
    </row>
    <row r="132" spans="7:11">
      <c r="G132" s="1"/>
      <c r="H132" s="1"/>
      <c r="J132" s="1"/>
      <c r="K132" s="1"/>
    </row>
    <row r="133" spans="7:11">
      <c r="G133" s="1"/>
      <c r="H133" s="1"/>
      <c r="J133" s="1"/>
      <c r="K133" s="1"/>
    </row>
    <row r="134" spans="7:11">
      <c r="G134" s="1"/>
      <c r="H134" s="1"/>
      <c r="J134" s="1"/>
      <c r="K134" s="1"/>
    </row>
    <row r="135" spans="7:11">
      <c r="G135" s="1"/>
      <c r="H135" s="1"/>
      <c r="J135" s="1"/>
      <c r="K135" s="1"/>
    </row>
    <row r="136" spans="7:11">
      <c r="G136" s="1"/>
      <c r="H136" s="1"/>
      <c r="J136" s="1"/>
      <c r="K136" s="1"/>
    </row>
    <row r="137" spans="7:11">
      <c r="G137" s="1"/>
      <c r="H137" s="1"/>
      <c r="J137" s="1"/>
      <c r="K137" s="1"/>
    </row>
    <row r="138" spans="7:11">
      <c r="G138" s="1"/>
      <c r="H138" s="1"/>
      <c r="J138" s="1"/>
      <c r="K138" s="1"/>
    </row>
    <row r="139" spans="7:11">
      <c r="G139" s="1"/>
      <c r="H139" s="1"/>
      <c r="J139" s="1"/>
      <c r="K139" s="1"/>
    </row>
    <row r="140" spans="7:11">
      <c r="G140" s="1"/>
      <c r="H140" s="1"/>
      <c r="J140" s="1"/>
      <c r="K140" s="1"/>
    </row>
    <row r="141" spans="7:11">
      <c r="G141" s="1"/>
      <c r="H141" s="1"/>
      <c r="J141" s="1"/>
      <c r="K141" s="1"/>
    </row>
    <row r="142" spans="7:11">
      <c r="G142" s="1"/>
      <c r="H142" s="1"/>
      <c r="J142" s="1"/>
      <c r="K142" s="1"/>
    </row>
    <row r="143" spans="7:11">
      <c r="G143" s="1"/>
      <c r="H143" s="1"/>
      <c r="J143" s="1"/>
      <c r="K143" s="1"/>
    </row>
    <row r="144" spans="7:11">
      <c r="G144" s="1"/>
      <c r="H144" s="1"/>
      <c r="J144" s="1"/>
      <c r="K144" s="1"/>
    </row>
    <row r="145" spans="7:11">
      <c r="G145" s="1"/>
      <c r="H145" s="1"/>
      <c r="J145" s="1"/>
      <c r="K145" s="1"/>
    </row>
    <row r="146" spans="7:11">
      <c r="G146" s="1"/>
      <c r="H146" s="1"/>
      <c r="J146" s="1"/>
      <c r="K146" s="1"/>
    </row>
    <row r="147" spans="7:11">
      <c r="G147" s="1"/>
      <c r="H147" s="1"/>
      <c r="J147" s="1"/>
      <c r="K147" s="1"/>
    </row>
    <row r="148" spans="7:11">
      <c r="G148" s="1"/>
      <c r="H148" s="1"/>
      <c r="J148" s="1"/>
      <c r="K148" s="1"/>
    </row>
    <row r="149" spans="7:11">
      <c r="G149" s="1"/>
      <c r="H149" s="1"/>
      <c r="J149" s="1"/>
      <c r="K149" s="1"/>
    </row>
    <row r="150" spans="7:11">
      <c r="G150" s="1"/>
      <c r="H150" s="1"/>
      <c r="J150" s="1"/>
      <c r="K150" s="1"/>
    </row>
    <row r="151" spans="7:11">
      <c r="G151" s="1"/>
      <c r="H151" s="1"/>
      <c r="J151" s="1"/>
      <c r="K151" s="1"/>
    </row>
    <row r="152" spans="7:11">
      <c r="G152" s="1"/>
      <c r="H152" s="1"/>
      <c r="J152" s="1"/>
      <c r="K152" s="1"/>
    </row>
    <row r="153" spans="7:11">
      <c r="G153" s="1"/>
      <c r="H153" s="1"/>
      <c r="J153" s="1"/>
      <c r="K153" s="1"/>
    </row>
    <row r="154" spans="7:11">
      <c r="G154" s="1"/>
      <c r="H154" s="1"/>
      <c r="J154" s="1"/>
      <c r="K154" s="1"/>
    </row>
    <row r="155" spans="7:11">
      <c r="G155" s="1"/>
      <c r="H155" s="1"/>
      <c r="J155" s="1"/>
      <c r="K155" s="1"/>
    </row>
    <row r="156" spans="7:11">
      <c r="G156" s="1"/>
      <c r="H156" s="1"/>
      <c r="J156" s="1"/>
      <c r="K156" s="1"/>
    </row>
    <row r="157" spans="7:11">
      <c r="G157" s="1"/>
      <c r="H157" s="1"/>
      <c r="J157" s="1"/>
      <c r="K157" s="1"/>
    </row>
    <row r="158" spans="7:11">
      <c r="G158" s="1"/>
      <c r="H158" s="1"/>
      <c r="J158" s="1"/>
      <c r="K158" s="1"/>
    </row>
    <row r="159" spans="7:11">
      <c r="G159" s="1"/>
      <c r="H159" s="1"/>
      <c r="J159" s="1"/>
      <c r="K159" s="1"/>
    </row>
    <row r="160" spans="7:11">
      <c r="G160" s="1"/>
      <c r="H160" s="1"/>
      <c r="J160" s="1"/>
      <c r="K160" s="1"/>
    </row>
    <row r="161" spans="7:11">
      <c r="G161" s="1"/>
      <c r="H161" s="1"/>
      <c r="J161" s="1"/>
      <c r="K161" s="1"/>
    </row>
    <row r="162" spans="7:11">
      <c r="G162" s="1"/>
      <c r="H162" s="1"/>
      <c r="J162" s="1"/>
      <c r="K162" s="1"/>
    </row>
    <row r="163" spans="7:11">
      <c r="G163" s="1"/>
      <c r="H163" s="1"/>
      <c r="J163" s="1"/>
      <c r="K163" s="1"/>
    </row>
    <row r="164" spans="7:11">
      <c r="G164" s="1"/>
      <c r="H164" s="1"/>
      <c r="J164" s="1"/>
      <c r="K164" s="1"/>
    </row>
    <row r="165" spans="7:11">
      <c r="G165" s="1"/>
      <c r="H165" s="1"/>
      <c r="J165" s="1"/>
      <c r="K165" s="1"/>
    </row>
    <row r="166" spans="7:11">
      <c r="G166" s="1"/>
      <c r="H166" s="1"/>
      <c r="J166" s="1"/>
      <c r="K166" s="1"/>
    </row>
    <row r="167" spans="7:11" ht="12" customHeight="1">
      <c r="G167" s="1"/>
      <c r="H167" s="1"/>
      <c r="J167" s="1"/>
      <c r="K167" s="1"/>
    </row>
    <row r="168" spans="7:11">
      <c r="G168" s="1"/>
      <c r="H168" s="1"/>
      <c r="J168" s="1"/>
      <c r="K168" s="1"/>
    </row>
    <row r="169" spans="7:11">
      <c r="G169" s="1"/>
      <c r="H169" s="1"/>
      <c r="J169" s="1"/>
      <c r="K169" s="1"/>
    </row>
    <row r="170" spans="7:11">
      <c r="G170" s="1"/>
      <c r="H170" s="1"/>
      <c r="J170" s="1"/>
      <c r="K170" s="1"/>
    </row>
    <row r="171" spans="7:11" s="35" customFormat="1"/>
    <row r="172" spans="7:11" s="35" customFormat="1"/>
    <row r="173" spans="7:11">
      <c r="G173" s="1"/>
      <c r="H173" s="1"/>
      <c r="J173" s="1"/>
      <c r="K173" s="1"/>
    </row>
    <row r="174" spans="7:11">
      <c r="G174" s="1"/>
      <c r="H174" s="1"/>
      <c r="J174" s="1"/>
      <c r="K174" s="1"/>
    </row>
    <row r="175" spans="7:11">
      <c r="G175" s="1"/>
      <c r="H175" s="1"/>
      <c r="J175" s="1"/>
      <c r="K175" s="1"/>
    </row>
    <row r="176" spans="7:11">
      <c r="G176" s="1"/>
      <c r="H176" s="1"/>
      <c r="J176" s="1"/>
      <c r="K176" s="1"/>
    </row>
    <row r="177" spans="7:11">
      <c r="G177" s="1"/>
      <c r="H177" s="1"/>
      <c r="J177" s="1"/>
      <c r="K177" s="1"/>
    </row>
    <row r="178" spans="7:11">
      <c r="G178" s="1"/>
      <c r="H178" s="1"/>
      <c r="J178" s="1"/>
      <c r="K178" s="1"/>
    </row>
    <row r="179" spans="7:11">
      <c r="G179" s="1"/>
      <c r="H179" s="1"/>
      <c r="J179" s="1"/>
      <c r="K179" s="1"/>
    </row>
    <row r="180" spans="7:11">
      <c r="G180" s="1"/>
      <c r="H180" s="1"/>
      <c r="J180" s="1"/>
      <c r="K180" s="1"/>
    </row>
    <row r="181" spans="7:11">
      <c r="G181" s="1"/>
      <c r="H181" s="1"/>
      <c r="J181" s="1"/>
      <c r="K181" s="1"/>
    </row>
    <row r="182" spans="7:11">
      <c r="G182" s="1"/>
      <c r="H182" s="1"/>
      <c r="J182" s="1"/>
      <c r="K182" s="1"/>
    </row>
    <row r="183" spans="7:11">
      <c r="G183" s="1"/>
      <c r="H183" s="1"/>
      <c r="J183" s="1"/>
      <c r="K183" s="1"/>
    </row>
    <row r="184" spans="7:11">
      <c r="G184" s="1"/>
      <c r="H184" s="1"/>
      <c r="J184" s="1"/>
      <c r="K184" s="1"/>
    </row>
    <row r="185" spans="7:11">
      <c r="G185" s="1"/>
      <c r="H185" s="1"/>
      <c r="J185" s="1"/>
      <c r="K185" s="1"/>
    </row>
    <row r="186" spans="7:11">
      <c r="G186" s="1"/>
      <c r="H186" s="1"/>
      <c r="J186" s="1"/>
      <c r="K186" s="1"/>
    </row>
    <row r="187" spans="7:11">
      <c r="G187" s="1"/>
      <c r="H187" s="1"/>
      <c r="J187" s="1"/>
      <c r="K187" s="1"/>
    </row>
    <row r="188" spans="7:11">
      <c r="G188" s="1"/>
      <c r="H188" s="1"/>
      <c r="J188" s="1"/>
      <c r="K188" s="1"/>
    </row>
    <row r="189" spans="7:11">
      <c r="G189" s="1"/>
      <c r="H189" s="1"/>
      <c r="J189" s="1"/>
      <c r="K189" s="1"/>
    </row>
    <row r="190" spans="7:11">
      <c r="G190" s="1"/>
      <c r="H190" s="1"/>
      <c r="J190" s="1"/>
      <c r="K190" s="1"/>
    </row>
    <row r="191" spans="7:11">
      <c r="G191" s="1"/>
      <c r="H191" s="1"/>
      <c r="J191" s="1"/>
      <c r="K191" s="1"/>
    </row>
    <row r="192" spans="7:11">
      <c r="G192" s="1"/>
      <c r="H192" s="1"/>
      <c r="J192" s="1"/>
      <c r="K192" s="1"/>
    </row>
    <row r="193" spans="7:11">
      <c r="G193" s="1"/>
      <c r="H193" s="1"/>
      <c r="J193" s="1"/>
      <c r="K193" s="1"/>
    </row>
    <row r="194" spans="7:11">
      <c r="G194" s="1"/>
      <c r="H194" s="1"/>
      <c r="J194" s="1"/>
      <c r="K194" s="1"/>
    </row>
    <row r="195" spans="7:11">
      <c r="G195" s="1"/>
      <c r="H195" s="1"/>
      <c r="J195" s="1"/>
      <c r="K195" s="1"/>
    </row>
    <row r="196" spans="7:11">
      <c r="G196" s="1"/>
      <c r="H196" s="1"/>
      <c r="J196" s="1"/>
      <c r="K196" s="1"/>
    </row>
    <row r="197" spans="7:11">
      <c r="G197" s="1"/>
      <c r="H197" s="1"/>
      <c r="J197" s="1"/>
      <c r="K197" s="1"/>
    </row>
    <row r="198" spans="7:11">
      <c r="G198" s="1"/>
      <c r="H198" s="1"/>
      <c r="J198" s="1"/>
      <c r="K198" s="1"/>
    </row>
    <row r="199" spans="7:11">
      <c r="G199" s="1"/>
      <c r="H199" s="1"/>
      <c r="J199" s="1"/>
      <c r="K199" s="1"/>
    </row>
    <row r="200" spans="7:11">
      <c r="G200" s="1"/>
      <c r="H200" s="1"/>
      <c r="J200" s="1"/>
      <c r="K200" s="1"/>
    </row>
    <row r="201" spans="7:11">
      <c r="G201" s="1"/>
      <c r="H201" s="1"/>
      <c r="J201" s="1"/>
      <c r="K201" s="1"/>
    </row>
    <row r="202" spans="7:11">
      <c r="G202" s="1"/>
      <c r="H202" s="1"/>
      <c r="J202" s="1"/>
      <c r="K202" s="1"/>
    </row>
    <row r="203" spans="7:11">
      <c r="G203" s="1"/>
      <c r="H203" s="1"/>
      <c r="J203" s="1"/>
      <c r="K203" s="1"/>
    </row>
    <row r="204" spans="7:11" s="35" customFormat="1"/>
    <row r="205" spans="7:11" s="35" customFormat="1"/>
    <row r="206" spans="7:11">
      <c r="G206" s="1"/>
      <c r="H206" s="1"/>
      <c r="J206" s="1"/>
      <c r="K206" s="1"/>
    </row>
    <row r="207" spans="7:11">
      <c r="G207" s="1"/>
      <c r="H207" s="1"/>
      <c r="J207" s="1"/>
      <c r="K207" s="1"/>
    </row>
    <row r="208" spans="7:11">
      <c r="G208" s="1"/>
      <c r="H208" s="1"/>
      <c r="J208" s="1"/>
      <c r="K208" s="1"/>
    </row>
    <row r="209" spans="7:11">
      <c r="G209" s="1"/>
      <c r="H209" s="1"/>
      <c r="J209" s="1"/>
      <c r="K209" s="1"/>
    </row>
    <row r="210" spans="7:11">
      <c r="G210" s="1"/>
      <c r="H210" s="1"/>
      <c r="J210" s="1"/>
      <c r="K210" s="1"/>
    </row>
    <row r="211" spans="7:11">
      <c r="G211" s="1"/>
      <c r="H211" s="1"/>
      <c r="J211" s="1"/>
      <c r="K211" s="1"/>
    </row>
    <row r="212" spans="7:11">
      <c r="G212" s="1"/>
      <c r="H212" s="1"/>
      <c r="J212" s="1"/>
      <c r="K212" s="1"/>
    </row>
    <row r="213" spans="7:11">
      <c r="G213" s="1"/>
      <c r="H213" s="1"/>
      <c r="J213" s="1"/>
      <c r="K213" s="1"/>
    </row>
    <row r="214" spans="7:11">
      <c r="G214" s="1"/>
      <c r="H214" s="1"/>
      <c r="J214" s="1"/>
      <c r="K214" s="1"/>
    </row>
    <row r="215" spans="7:11">
      <c r="G215" s="1"/>
      <c r="H215" s="1"/>
      <c r="J215" s="1"/>
      <c r="K215" s="1"/>
    </row>
    <row r="216" spans="7:11">
      <c r="G216" s="1"/>
      <c r="H216" s="1"/>
      <c r="J216" s="1"/>
      <c r="K216" s="1"/>
    </row>
    <row r="217" spans="7:11">
      <c r="G217" s="1"/>
      <c r="H217" s="1"/>
      <c r="J217" s="1"/>
      <c r="K217" s="1"/>
    </row>
    <row r="218" spans="7:11">
      <c r="G218" s="1"/>
      <c r="H218" s="1"/>
      <c r="J218" s="1"/>
      <c r="K218" s="1"/>
    </row>
    <row r="219" spans="7:11">
      <c r="G219" s="1"/>
      <c r="H219" s="1"/>
      <c r="J219" s="1"/>
      <c r="K219" s="1"/>
    </row>
    <row r="220" spans="7:11">
      <c r="G220" s="1"/>
      <c r="H220" s="1"/>
      <c r="J220" s="1"/>
      <c r="K220" s="1"/>
    </row>
    <row r="221" spans="7:11">
      <c r="G221" s="1"/>
      <c r="H221" s="1"/>
      <c r="J221" s="1"/>
      <c r="K221" s="1"/>
    </row>
    <row r="222" spans="7:11">
      <c r="G222" s="1"/>
      <c r="H222" s="1"/>
      <c r="J222" s="1"/>
      <c r="K222" s="1"/>
    </row>
    <row r="223" spans="7:11">
      <c r="G223" s="1"/>
      <c r="H223" s="1"/>
      <c r="J223" s="1"/>
      <c r="K223" s="1"/>
    </row>
    <row r="224" spans="7:11">
      <c r="G224" s="1"/>
      <c r="H224" s="1"/>
      <c r="J224" s="1"/>
      <c r="K224" s="1"/>
    </row>
    <row r="225" spans="7:11">
      <c r="G225" s="1"/>
      <c r="H225" s="1"/>
      <c r="J225" s="1"/>
      <c r="K225" s="1"/>
    </row>
    <row r="226" spans="7:11">
      <c r="G226" s="1"/>
      <c r="H226" s="1"/>
      <c r="J226" s="1"/>
      <c r="K226" s="1"/>
    </row>
    <row r="227" spans="7:11">
      <c r="G227" s="1"/>
      <c r="H227" s="1"/>
      <c r="J227" s="1"/>
      <c r="K227" s="1"/>
    </row>
    <row r="228" spans="7:11">
      <c r="G228" s="1"/>
      <c r="H228" s="1"/>
      <c r="J228" s="1"/>
      <c r="K228" s="1"/>
    </row>
    <row r="229" spans="7:11">
      <c r="G229" s="1"/>
      <c r="H229" s="1"/>
      <c r="J229" s="1"/>
      <c r="K229" s="1"/>
    </row>
    <row r="230" spans="7:11">
      <c r="G230" s="1"/>
      <c r="H230" s="1"/>
      <c r="J230" s="1"/>
      <c r="K230" s="1"/>
    </row>
    <row r="231" spans="7:11">
      <c r="G231" s="1"/>
      <c r="H231" s="1"/>
      <c r="J231" s="1"/>
      <c r="K231" s="1"/>
    </row>
    <row r="232" spans="7:11">
      <c r="G232" s="1"/>
      <c r="H232" s="1"/>
      <c r="J232" s="1"/>
      <c r="K232" s="1"/>
    </row>
    <row r="233" spans="7:11">
      <c r="G233" s="1"/>
      <c r="H233" s="1"/>
      <c r="J233" s="1"/>
      <c r="K233" s="1"/>
    </row>
    <row r="234" spans="7:11">
      <c r="G234" s="1"/>
      <c r="H234" s="1"/>
      <c r="J234" s="1"/>
      <c r="K234" s="1"/>
    </row>
    <row r="235" spans="7:11">
      <c r="G235" s="1"/>
      <c r="H235" s="1"/>
      <c r="J235" s="1"/>
      <c r="K235" s="1"/>
    </row>
    <row r="236" spans="7:11">
      <c r="G236" s="1"/>
      <c r="H236" s="1"/>
      <c r="J236" s="1"/>
      <c r="K236" s="1"/>
    </row>
    <row r="237" spans="7:11">
      <c r="G237" s="1"/>
      <c r="H237" s="1"/>
      <c r="J237" s="1"/>
      <c r="K237" s="1"/>
    </row>
    <row r="238" spans="7:11">
      <c r="G238" s="1"/>
      <c r="H238" s="1"/>
      <c r="J238" s="1"/>
      <c r="K238" s="1"/>
    </row>
    <row r="239" spans="7:11">
      <c r="G239" s="1"/>
      <c r="H239" s="1"/>
      <c r="J239" s="1"/>
      <c r="K239" s="1"/>
    </row>
    <row r="240" spans="7:11">
      <c r="G240" s="1"/>
      <c r="H240" s="1"/>
      <c r="J240" s="1"/>
      <c r="K240" s="1"/>
    </row>
    <row r="241" spans="7:11">
      <c r="G241" s="1"/>
      <c r="H241" s="1"/>
      <c r="J241" s="1"/>
      <c r="K241" s="1"/>
    </row>
    <row r="242" spans="7:11">
      <c r="G242" s="1"/>
      <c r="H242" s="1"/>
      <c r="J242" s="1"/>
      <c r="K242" s="1"/>
    </row>
    <row r="243" spans="7:11">
      <c r="G243" s="1"/>
      <c r="H243" s="1"/>
      <c r="J243" s="1"/>
      <c r="K243" s="1"/>
    </row>
    <row r="244" spans="7:11">
      <c r="G244" s="1"/>
      <c r="H244" s="1"/>
      <c r="J244" s="1"/>
      <c r="K244" s="1"/>
    </row>
    <row r="245" spans="7:11">
      <c r="G245" s="1"/>
      <c r="H245" s="1"/>
      <c r="J245" s="1"/>
      <c r="K245" s="1"/>
    </row>
    <row r="246" spans="7:11">
      <c r="G246" s="1"/>
      <c r="H246" s="1"/>
      <c r="J246" s="1"/>
      <c r="K246" s="1"/>
    </row>
    <row r="247" spans="7:11">
      <c r="G247" s="1"/>
      <c r="H247" s="1"/>
      <c r="J247" s="1"/>
      <c r="K247" s="1"/>
    </row>
    <row r="248" spans="7:11">
      <c r="G248" s="1"/>
      <c r="H248" s="1"/>
      <c r="J248" s="1"/>
      <c r="K248" s="1"/>
    </row>
    <row r="249" spans="7:11">
      <c r="G249" s="1"/>
      <c r="H249" s="1"/>
      <c r="J249" s="1"/>
      <c r="K249" s="1"/>
    </row>
    <row r="250" spans="7:11">
      <c r="G250" s="1"/>
      <c r="H250" s="1"/>
      <c r="J250" s="1"/>
      <c r="K250" s="1"/>
    </row>
    <row r="251" spans="7:11">
      <c r="G251" s="1"/>
      <c r="H251" s="1"/>
      <c r="J251" s="1"/>
      <c r="K251" s="1"/>
    </row>
    <row r="252" spans="7:11">
      <c r="G252" s="1"/>
      <c r="H252" s="1"/>
      <c r="J252" s="1"/>
      <c r="K252" s="1"/>
    </row>
    <row r="253" spans="7:11">
      <c r="G253" s="1"/>
      <c r="H253" s="1"/>
      <c r="J253" s="1"/>
      <c r="K253" s="1"/>
    </row>
    <row r="254" spans="7:11">
      <c r="G254" s="1"/>
      <c r="H254" s="1"/>
      <c r="J254" s="1"/>
      <c r="K254" s="1"/>
    </row>
    <row r="255" spans="7:11">
      <c r="G255" s="1"/>
      <c r="H255" s="1"/>
      <c r="J255" s="1"/>
      <c r="K255" s="1"/>
    </row>
    <row r="256" spans="7:11">
      <c r="G256" s="1"/>
      <c r="H256" s="1"/>
      <c r="J256" s="1"/>
      <c r="K256" s="1"/>
    </row>
    <row r="257" spans="7:11" s="35" customFormat="1"/>
    <row r="258" spans="7:11">
      <c r="G258" s="1"/>
      <c r="H258" s="1"/>
      <c r="J258" s="1"/>
      <c r="K258" s="1"/>
    </row>
    <row r="259" spans="7:11">
      <c r="G259" s="1"/>
      <c r="H259" s="1"/>
      <c r="J259" s="1"/>
      <c r="K259" s="1"/>
    </row>
    <row r="260" spans="7:11">
      <c r="G260" s="1"/>
      <c r="H260" s="1"/>
      <c r="J260" s="1"/>
      <c r="K260" s="1"/>
    </row>
    <row r="261" spans="7:11">
      <c r="G261" s="1"/>
      <c r="H261" s="1"/>
      <c r="J261" s="1"/>
      <c r="K261" s="1"/>
    </row>
    <row r="262" spans="7:11">
      <c r="G262" s="1"/>
      <c r="H262" s="1"/>
      <c r="J262" s="1"/>
      <c r="K262" s="1"/>
    </row>
    <row r="263" spans="7:11">
      <c r="G263" s="1"/>
      <c r="H263" s="1"/>
      <c r="J263" s="1"/>
      <c r="K263" s="1"/>
    </row>
    <row r="264" spans="7:11">
      <c r="G264" s="1"/>
      <c r="H264" s="1"/>
      <c r="J264" s="1"/>
      <c r="K264" s="1"/>
    </row>
    <row r="265" spans="7:11">
      <c r="G265" s="1"/>
      <c r="H265" s="1"/>
      <c r="J265" s="1"/>
      <c r="K265" s="1"/>
    </row>
    <row r="266" spans="7:11">
      <c r="G266" s="1"/>
      <c r="H266" s="1"/>
      <c r="J266" s="1"/>
      <c r="K266" s="1"/>
    </row>
    <row r="267" spans="7:11">
      <c r="G267" s="1"/>
      <c r="H267" s="1"/>
      <c r="J267" s="1"/>
      <c r="K267" s="1"/>
    </row>
    <row r="268" spans="7:11">
      <c r="G268" s="1"/>
      <c r="H268" s="1"/>
      <c r="J268" s="1"/>
      <c r="K268" s="1"/>
    </row>
    <row r="269" spans="7:11">
      <c r="G269" s="1"/>
      <c r="H269" s="1"/>
      <c r="J269" s="1"/>
      <c r="K269" s="1"/>
    </row>
    <row r="270" spans="7:11">
      <c r="G270" s="1"/>
      <c r="H270" s="1"/>
      <c r="J270" s="1"/>
      <c r="K270" s="1"/>
    </row>
    <row r="271" spans="7:11">
      <c r="G271" s="1"/>
      <c r="H271" s="1"/>
      <c r="J271" s="1"/>
      <c r="K271" s="1"/>
    </row>
    <row r="272" spans="7:11">
      <c r="G272" s="1"/>
      <c r="H272" s="1"/>
      <c r="J272" s="1"/>
      <c r="K272" s="1"/>
    </row>
    <row r="273" spans="7:11">
      <c r="G273" s="1"/>
      <c r="H273" s="1"/>
      <c r="J273" s="1"/>
      <c r="K273" s="1"/>
    </row>
    <row r="274" spans="7:11">
      <c r="G274" s="1"/>
      <c r="H274" s="1"/>
      <c r="J274" s="1"/>
      <c r="K274" s="1"/>
    </row>
    <row r="275" spans="7:11">
      <c r="G275" s="1"/>
      <c r="H275" s="1"/>
      <c r="J275" s="1"/>
      <c r="K275" s="1"/>
    </row>
    <row r="276" spans="7:11">
      <c r="G276" s="1"/>
      <c r="H276" s="1"/>
      <c r="J276" s="1"/>
      <c r="K276" s="1"/>
    </row>
    <row r="277" spans="7:11">
      <c r="G277" s="1"/>
      <c r="H277" s="1"/>
      <c r="J277" s="1"/>
      <c r="K277" s="1"/>
    </row>
    <row r="278" spans="7:11">
      <c r="G278" s="1"/>
      <c r="H278" s="1"/>
      <c r="J278" s="1"/>
      <c r="K278" s="1"/>
    </row>
    <row r="279" spans="7:11">
      <c r="G279" s="1"/>
      <c r="H279" s="1"/>
      <c r="J279" s="1"/>
      <c r="K279" s="1"/>
    </row>
    <row r="280" spans="7:11">
      <c r="G280" s="1"/>
      <c r="H280" s="1"/>
      <c r="J280" s="1"/>
      <c r="K280" s="1"/>
    </row>
    <row r="281" spans="7:11">
      <c r="G281" s="1"/>
      <c r="H281" s="1"/>
      <c r="J281" s="1"/>
      <c r="K281" s="1"/>
    </row>
    <row r="282" spans="7:11">
      <c r="G282" s="1"/>
      <c r="H282" s="1"/>
      <c r="J282" s="1"/>
      <c r="K282" s="1"/>
    </row>
    <row r="283" spans="7:11">
      <c r="G283" s="1"/>
      <c r="H283" s="1"/>
      <c r="J283" s="1"/>
      <c r="K283" s="1"/>
    </row>
    <row r="284" spans="7:11">
      <c r="G284" s="1"/>
      <c r="H284" s="1"/>
      <c r="J284" s="1"/>
      <c r="K284" s="1"/>
    </row>
    <row r="285" spans="7:11">
      <c r="G285" s="1"/>
      <c r="H285" s="1"/>
      <c r="J285" s="1"/>
      <c r="K285" s="1"/>
    </row>
    <row r="286" spans="7:11">
      <c r="G286" s="1"/>
      <c r="H286" s="1"/>
      <c r="J286" s="1"/>
      <c r="K286" s="1"/>
    </row>
    <row r="287" spans="7:11">
      <c r="G287" s="1"/>
      <c r="H287" s="1"/>
      <c r="J287" s="1"/>
      <c r="K287" s="1"/>
    </row>
    <row r="288" spans="7:11">
      <c r="G288" s="1"/>
      <c r="H288" s="1"/>
      <c r="J288" s="1"/>
      <c r="K288" s="1"/>
    </row>
    <row r="289" spans="7:11">
      <c r="G289" s="1"/>
      <c r="H289" s="1"/>
      <c r="J289" s="1"/>
      <c r="K289" s="1"/>
    </row>
    <row r="290" spans="7:11">
      <c r="G290" s="1"/>
      <c r="H290" s="1"/>
      <c r="J290" s="1"/>
      <c r="K290" s="1"/>
    </row>
    <row r="291" spans="7:11">
      <c r="G291" s="1"/>
      <c r="H291" s="1"/>
      <c r="J291" s="1"/>
      <c r="K291" s="1"/>
    </row>
    <row r="292" spans="7:11">
      <c r="G292" s="1"/>
      <c r="H292" s="1"/>
      <c r="J292" s="1"/>
      <c r="K292" s="1"/>
    </row>
    <row r="293" spans="7:11">
      <c r="G293" s="1"/>
      <c r="H293" s="1"/>
      <c r="J293" s="1"/>
      <c r="K293" s="1"/>
    </row>
    <row r="294" spans="7:11">
      <c r="G294" s="1"/>
      <c r="H294" s="1"/>
      <c r="J294" s="1"/>
      <c r="K294" s="1"/>
    </row>
    <row r="295" spans="7:11" s="35" customFormat="1"/>
    <row r="296" spans="7:11" s="35" customFormat="1"/>
    <row r="297" spans="7:11">
      <c r="G297" s="1"/>
      <c r="H297" s="1"/>
      <c r="J297" s="1"/>
      <c r="K297" s="1"/>
    </row>
    <row r="298" spans="7:11">
      <c r="G298" s="1"/>
      <c r="H298" s="1"/>
      <c r="J298" s="1"/>
      <c r="K298" s="1"/>
    </row>
    <row r="299" spans="7:11">
      <c r="G299" s="1"/>
      <c r="H299" s="1"/>
      <c r="J299" s="1"/>
      <c r="K299" s="1"/>
    </row>
    <row r="300" spans="7:11">
      <c r="G300" s="1"/>
      <c r="H300" s="1"/>
      <c r="J300" s="1"/>
      <c r="K300" s="1"/>
    </row>
    <row r="301" spans="7:11">
      <c r="G301" s="1"/>
      <c r="H301" s="1"/>
      <c r="J301" s="1"/>
      <c r="K301" s="1"/>
    </row>
    <row r="302" spans="7:11">
      <c r="G302" s="1"/>
      <c r="H302" s="1"/>
      <c r="J302" s="1"/>
      <c r="K302" s="1"/>
    </row>
    <row r="303" spans="7:11">
      <c r="G303" s="1"/>
      <c r="H303" s="1"/>
      <c r="J303" s="1"/>
      <c r="K303" s="1"/>
    </row>
    <row r="304" spans="7:11">
      <c r="G304" s="1"/>
      <c r="H304" s="1"/>
      <c r="J304" s="1"/>
      <c r="K304" s="1"/>
    </row>
    <row r="305" spans="7:11">
      <c r="G305" s="1"/>
      <c r="H305" s="1"/>
      <c r="J305" s="1"/>
      <c r="K305" s="1"/>
    </row>
    <row r="306" spans="7:11">
      <c r="G306" s="1"/>
      <c r="H306" s="1"/>
      <c r="J306" s="1"/>
      <c r="K306" s="1"/>
    </row>
    <row r="307" spans="7:11">
      <c r="G307" s="1"/>
      <c r="H307" s="1"/>
      <c r="J307" s="1"/>
      <c r="K307" s="1"/>
    </row>
    <row r="308" spans="7:11">
      <c r="G308" s="1"/>
      <c r="H308" s="1"/>
      <c r="J308" s="1"/>
      <c r="K308" s="1"/>
    </row>
    <row r="309" spans="7:11">
      <c r="G309" s="1"/>
      <c r="H309" s="1"/>
      <c r="J309" s="1"/>
      <c r="K309" s="1"/>
    </row>
    <row r="310" spans="7:11">
      <c r="G310" s="1"/>
      <c r="H310" s="1"/>
      <c r="J310" s="1"/>
      <c r="K310" s="1"/>
    </row>
    <row r="311" spans="7:11">
      <c r="G311" s="1"/>
      <c r="H311" s="1"/>
      <c r="J311" s="1"/>
      <c r="K311" s="1"/>
    </row>
    <row r="312" spans="7:11">
      <c r="G312" s="1"/>
      <c r="H312" s="1"/>
      <c r="J312" s="1"/>
      <c r="K312" s="1"/>
    </row>
    <row r="313" spans="7:11">
      <c r="G313" s="1"/>
      <c r="H313" s="1"/>
      <c r="J313" s="1"/>
      <c r="K313" s="1"/>
    </row>
    <row r="314" spans="7:11">
      <c r="G314" s="1"/>
      <c r="H314" s="1"/>
      <c r="J314" s="1"/>
      <c r="K314" s="1"/>
    </row>
    <row r="315" spans="7:11">
      <c r="G315" s="1"/>
      <c r="H315" s="1"/>
      <c r="J315" s="1"/>
      <c r="K315" s="1"/>
    </row>
    <row r="316" spans="7:11">
      <c r="G316" s="1"/>
      <c r="H316" s="1"/>
      <c r="J316" s="1"/>
      <c r="K316" s="1"/>
    </row>
    <row r="317" spans="7:11">
      <c r="G317" s="1"/>
      <c r="H317" s="1"/>
      <c r="J317" s="1"/>
      <c r="K317" s="1"/>
    </row>
    <row r="318" spans="7:11">
      <c r="G318" s="1"/>
      <c r="H318" s="1"/>
      <c r="J318" s="1"/>
      <c r="K318" s="1"/>
    </row>
    <row r="319" spans="7:11">
      <c r="G319" s="1"/>
      <c r="H319" s="1"/>
      <c r="J319" s="1"/>
      <c r="K319" s="1"/>
    </row>
    <row r="320" spans="7:11">
      <c r="G320" s="1"/>
      <c r="H320" s="1"/>
      <c r="J320" s="1"/>
      <c r="K320" s="1"/>
    </row>
    <row r="321" spans="7:11">
      <c r="G321" s="1"/>
      <c r="H321" s="1"/>
      <c r="J321" s="1"/>
      <c r="K321" s="1"/>
    </row>
    <row r="322" spans="7:11" s="57" customFormat="1"/>
    <row r="323" spans="7:11">
      <c r="G323" s="1"/>
      <c r="H323" s="1"/>
      <c r="J323" s="1"/>
      <c r="K323" s="1"/>
    </row>
    <row r="324" spans="7:11">
      <c r="G324" s="1"/>
      <c r="H324" s="1"/>
      <c r="J324" s="1"/>
      <c r="K324" s="1"/>
    </row>
    <row r="325" spans="7:11">
      <c r="G325" s="1"/>
      <c r="H325" s="1"/>
      <c r="J325" s="1"/>
      <c r="K325" s="1"/>
    </row>
    <row r="326" spans="7:11">
      <c r="G326" s="1"/>
      <c r="H326" s="1"/>
      <c r="J326" s="1"/>
      <c r="K326" s="1"/>
    </row>
    <row r="327" spans="7:11">
      <c r="G327" s="1"/>
      <c r="H327" s="1"/>
      <c r="J327" s="1"/>
      <c r="K327" s="1"/>
    </row>
    <row r="328" spans="7:11">
      <c r="G328" s="1"/>
      <c r="H328" s="1"/>
      <c r="J328" s="1"/>
      <c r="K328" s="1"/>
    </row>
    <row r="329" spans="7:11">
      <c r="G329" s="1"/>
      <c r="H329" s="1"/>
      <c r="J329" s="1"/>
      <c r="K329" s="1"/>
    </row>
    <row r="330" spans="7:11">
      <c r="G330" s="1"/>
      <c r="H330" s="1"/>
      <c r="J330" s="1"/>
      <c r="K330" s="1"/>
    </row>
    <row r="331" spans="7:11">
      <c r="G331" s="1"/>
      <c r="H331" s="1"/>
      <c r="J331" s="1"/>
      <c r="K331" s="1"/>
    </row>
    <row r="332" spans="7:11">
      <c r="G332" s="1"/>
      <c r="H332" s="1"/>
      <c r="J332" s="1"/>
      <c r="K332" s="1"/>
    </row>
    <row r="333" spans="7:11">
      <c r="G333" s="1"/>
      <c r="H333" s="1"/>
      <c r="J333" s="1"/>
      <c r="K333" s="1"/>
    </row>
    <row r="334" spans="7:11" s="35" customFormat="1"/>
    <row r="335" spans="7:11" s="35" customFormat="1"/>
    <row r="336" spans="7:11">
      <c r="G336" s="1"/>
      <c r="H336" s="1"/>
      <c r="J336" s="1"/>
      <c r="K336" s="1"/>
    </row>
    <row r="337" spans="7:11">
      <c r="G337" s="1"/>
      <c r="H337" s="1"/>
      <c r="J337" s="1"/>
      <c r="K337" s="1"/>
    </row>
    <row r="338" spans="7:11">
      <c r="G338" s="1"/>
      <c r="H338" s="1"/>
      <c r="J338" s="1"/>
      <c r="K338" s="1"/>
    </row>
    <row r="339" spans="7:11">
      <c r="G339" s="1"/>
      <c r="H339" s="1"/>
      <c r="J339" s="1"/>
      <c r="K339" s="1"/>
    </row>
    <row r="340" spans="7:11">
      <c r="G340" s="1"/>
      <c r="H340" s="1"/>
      <c r="J340" s="1"/>
      <c r="K340" s="1"/>
    </row>
    <row r="341" spans="7:11">
      <c r="G341" s="1"/>
      <c r="H341" s="1"/>
      <c r="J341" s="1"/>
      <c r="K341" s="1"/>
    </row>
    <row r="342" spans="7:11">
      <c r="G342" s="1"/>
      <c r="H342" s="1"/>
      <c r="J342" s="1"/>
      <c r="K342" s="1"/>
    </row>
    <row r="343" spans="7:11">
      <c r="G343" s="1"/>
      <c r="H343" s="1"/>
      <c r="J343" s="1"/>
      <c r="K343" s="1"/>
    </row>
    <row r="344" spans="7:11">
      <c r="G344" s="1"/>
      <c r="H344" s="1"/>
      <c r="J344" s="1"/>
      <c r="K344" s="1"/>
    </row>
    <row r="345" spans="7:11">
      <c r="G345" s="1"/>
      <c r="H345" s="1"/>
      <c r="J345" s="1"/>
      <c r="K345" s="1"/>
    </row>
    <row r="346" spans="7:11">
      <c r="G346" s="1"/>
      <c r="H346" s="1"/>
      <c r="J346" s="1"/>
      <c r="K346" s="1"/>
    </row>
    <row r="347" spans="7:11">
      <c r="G347" s="1"/>
      <c r="H347" s="1"/>
      <c r="J347" s="1"/>
      <c r="K347" s="1"/>
    </row>
    <row r="348" spans="7:11">
      <c r="G348" s="1"/>
      <c r="H348" s="1"/>
      <c r="J348" s="1"/>
      <c r="K348" s="1"/>
    </row>
    <row r="349" spans="7:11">
      <c r="G349" s="1"/>
      <c r="H349" s="1"/>
      <c r="J349" s="1"/>
      <c r="K349" s="1"/>
    </row>
    <row r="350" spans="7:11">
      <c r="G350" s="1"/>
      <c r="H350" s="1"/>
      <c r="J350" s="1"/>
      <c r="K350" s="1"/>
    </row>
    <row r="351" spans="7:11">
      <c r="G351" s="1"/>
      <c r="H351" s="1"/>
      <c r="J351" s="1"/>
      <c r="K351" s="1"/>
    </row>
    <row r="352" spans="7:11">
      <c r="G352" s="1"/>
      <c r="H352" s="1"/>
      <c r="J352" s="1"/>
      <c r="K352" s="1"/>
    </row>
    <row r="353" spans="7:11">
      <c r="G353" s="1"/>
      <c r="H353" s="1"/>
      <c r="J353" s="1"/>
      <c r="K353" s="1"/>
    </row>
    <row r="354" spans="7:11">
      <c r="G354" s="1"/>
      <c r="H354" s="1"/>
      <c r="J354" s="1"/>
      <c r="K354" s="1"/>
    </row>
    <row r="355" spans="7:11">
      <c r="G355" s="1"/>
      <c r="H355" s="1"/>
      <c r="J355" s="1"/>
      <c r="K355" s="1"/>
    </row>
    <row r="356" spans="7:11">
      <c r="G356" s="1"/>
      <c r="H356" s="1"/>
      <c r="J356" s="1"/>
      <c r="K356" s="1"/>
    </row>
    <row r="357" spans="7:11">
      <c r="G357" s="1"/>
      <c r="H357" s="1"/>
      <c r="J357" s="1"/>
      <c r="K357" s="1"/>
    </row>
    <row r="358" spans="7:11">
      <c r="G358" s="1"/>
      <c r="H358" s="1"/>
      <c r="J358" s="1"/>
      <c r="K358" s="1"/>
    </row>
    <row r="359" spans="7:11">
      <c r="G359" s="1"/>
      <c r="H359" s="1"/>
      <c r="J359" s="1"/>
      <c r="K359" s="1"/>
    </row>
    <row r="360" spans="7:11">
      <c r="G360" s="1"/>
      <c r="H360" s="1"/>
      <c r="J360" s="1"/>
      <c r="K360" s="1"/>
    </row>
    <row r="361" spans="7:11" s="57" customFormat="1"/>
    <row r="362" spans="7:11">
      <c r="G362" s="1"/>
      <c r="H362" s="1"/>
      <c r="J362" s="1"/>
      <c r="K362" s="1"/>
    </row>
    <row r="363" spans="7:11">
      <c r="G363" s="1"/>
      <c r="H363" s="1"/>
      <c r="J363" s="1"/>
      <c r="K363" s="1"/>
    </row>
    <row r="364" spans="7:11">
      <c r="G364" s="1"/>
      <c r="H364" s="1"/>
      <c r="J364" s="1"/>
      <c r="K364" s="1"/>
    </row>
    <row r="365" spans="7:11">
      <c r="G365" s="1"/>
      <c r="H365" s="1"/>
      <c r="J365" s="1"/>
      <c r="K365" s="1"/>
    </row>
    <row r="366" spans="7:11">
      <c r="G366" s="1"/>
      <c r="H366" s="1"/>
      <c r="J366" s="1"/>
      <c r="K366" s="1"/>
    </row>
    <row r="367" spans="7:11">
      <c r="G367" s="1"/>
      <c r="H367" s="1"/>
      <c r="J367" s="1"/>
      <c r="K367" s="1"/>
    </row>
    <row r="368" spans="7:11">
      <c r="G368" s="1"/>
      <c r="H368" s="1"/>
      <c r="J368" s="1"/>
      <c r="K368" s="1"/>
    </row>
    <row r="369" spans="7:11">
      <c r="G369" s="1"/>
      <c r="H369" s="1"/>
      <c r="J369" s="1"/>
      <c r="K369" s="1"/>
    </row>
    <row r="370" spans="7:11">
      <c r="G370" s="1"/>
      <c r="H370" s="1"/>
      <c r="J370" s="1"/>
      <c r="K370" s="1"/>
    </row>
    <row r="371" spans="7:11" s="35" customFormat="1"/>
    <row r="372" spans="7:11" s="35" customFormat="1"/>
    <row r="373" spans="7:11">
      <c r="G373" s="1"/>
      <c r="H373" s="1"/>
      <c r="J373" s="1"/>
      <c r="K373" s="1"/>
    </row>
    <row r="374" spans="7:11">
      <c r="G374" s="1"/>
      <c r="H374" s="1"/>
      <c r="J374" s="1"/>
      <c r="K374" s="1"/>
    </row>
    <row r="375" spans="7:11">
      <c r="G375" s="1"/>
      <c r="H375" s="1"/>
      <c r="J375" s="1"/>
      <c r="K375" s="1"/>
    </row>
    <row r="376" spans="7:11">
      <c r="G376" s="1"/>
      <c r="H376" s="1"/>
      <c r="J376" s="1"/>
      <c r="K376" s="1"/>
    </row>
    <row r="377" spans="7:11">
      <c r="G377" s="1"/>
      <c r="H377" s="1"/>
      <c r="J377" s="1"/>
      <c r="K377" s="1"/>
    </row>
    <row r="378" spans="7:11">
      <c r="G378" s="1"/>
      <c r="H378" s="1"/>
      <c r="J378" s="1"/>
      <c r="K378" s="1"/>
    </row>
    <row r="379" spans="7:11">
      <c r="G379" s="1"/>
      <c r="H379" s="1"/>
      <c r="J379" s="1"/>
      <c r="K379" s="1"/>
    </row>
    <row r="380" spans="7:11">
      <c r="G380" s="1"/>
      <c r="H380" s="1"/>
      <c r="J380" s="1"/>
      <c r="K380" s="1"/>
    </row>
    <row r="381" spans="7:11">
      <c r="G381" s="1"/>
      <c r="H381" s="1"/>
      <c r="J381" s="1"/>
      <c r="K381" s="1"/>
    </row>
    <row r="382" spans="7:11">
      <c r="G382" s="1"/>
      <c r="H382" s="1"/>
      <c r="J382" s="1"/>
      <c r="K382" s="1"/>
    </row>
    <row r="383" spans="7:11">
      <c r="G383" s="1"/>
      <c r="H383" s="1"/>
      <c r="J383" s="1"/>
      <c r="K383" s="1"/>
    </row>
    <row r="384" spans="7:11">
      <c r="G384" s="1"/>
      <c r="H384" s="1"/>
      <c r="J384" s="1"/>
      <c r="K384" s="1"/>
    </row>
    <row r="385" spans="2:11">
      <c r="G385" s="1"/>
      <c r="H385" s="1"/>
      <c r="J385" s="1"/>
      <c r="K385" s="1"/>
    </row>
    <row r="386" spans="2:11">
      <c r="B386" s="1" t="s">
        <v>0</v>
      </c>
      <c r="G386" s="1"/>
      <c r="H386" s="1"/>
      <c r="J386" s="1"/>
      <c r="K386" s="1"/>
    </row>
    <row r="387" spans="2:11">
      <c r="G387" s="1"/>
      <c r="H387" s="1"/>
      <c r="J387" s="1"/>
      <c r="K387" s="1"/>
    </row>
    <row r="388" spans="2:11">
      <c r="G388" s="1"/>
      <c r="H388" s="1"/>
      <c r="J388" s="1"/>
      <c r="K388" s="1"/>
    </row>
    <row r="389" spans="2:11">
      <c r="G389" s="1"/>
      <c r="H389" s="1"/>
      <c r="J389" s="1"/>
      <c r="K389" s="1"/>
    </row>
    <row r="390" spans="2:11">
      <c r="G390" s="1"/>
      <c r="H390" s="1"/>
      <c r="J390" s="1"/>
      <c r="K390" s="1"/>
    </row>
    <row r="391" spans="2:11">
      <c r="G391" s="1"/>
      <c r="H391" s="1"/>
      <c r="J391" s="1"/>
      <c r="K391" s="1"/>
    </row>
    <row r="392" spans="2:11">
      <c r="G392" s="1"/>
      <c r="H392" s="1"/>
      <c r="J392" s="1"/>
      <c r="K392" s="1"/>
    </row>
    <row r="393" spans="2:11">
      <c r="G393" s="1"/>
      <c r="H393" s="1"/>
      <c r="J393" s="1"/>
      <c r="K393" s="1"/>
    </row>
    <row r="394" spans="2:11">
      <c r="G394" s="1"/>
      <c r="H394" s="1"/>
      <c r="J394" s="1"/>
      <c r="K394" s="1"/>
    </row>
    <row r="395" spans="2:11">
      <c r="G395" s="1"/>
      <c r="H395" s="1"/>
      <c r="J395" s="1"/>
      <c r="K395" s="1"/>
    </row>
    <row r="396" spans="2:11">
      <c r="G396" s="1"/>
      <c r="H396" s="1"/>
      <c r="J396" s="1"/>
      <c r="K396" s="1"/>
    </row>
    <row r="397" spans="2:11">
      <c r="G397" s="1"/>
      <c r="H397" s="1"/>
      <c r="J397" s="1"/>
      <c r="K397" s="1"/>
    </row>
    <row r="398" spans="2:11">
      <c r="G398" s="1"/>
      <c r="H398" s="1"/>
      <c r="J398" s="1"/>
      <c r="K398" s="1"/>
    </row>
    <row r="399" spans="2:11">
      <c r="G399" s="1"/>
      <c r="H399" s="1"/>
      <c r="J399" s="1"/>
      <c r="K399" s="1"/>
    </row>
    <row r="400" spans="2:11">
      <c r="G400" s="1"/>
      <c r="H400" s="1"/>
      <c r="J400" s="1"/>
      <c r="K400" s="1"/>
    </row>
    <row r="401" spans="7:11">
      <c r="G401" s="1"/>
      <c r="H401" s="1"/>
      <c r="J401" s="1"/>
      <c r="K401" s="1"/>
    </row>
    <row r="402" spans="7:11">
      <c r="G402" s="1"/>
      <c r="H402" s="1"/>
      <c r="J402" s="1"/>
      <c r="K402" s="1"/>
    </row>
    <row r="403" spans="7:11">
      <c r="G403" s="1"/>
      <c r="H403" s="1"/>
      <c r="J403" s="1"/>
      <c r="K403" s="1"/>
    </row>
    <row r="404" spans="7:11">
      <c r="G404" s="1"/>
      <c r="H404" s="1"/>
      <c r="J404" s="1"/>
      <c r="K404" s="1"/>
    </row>
    <row r="405" spans="7:11">
      <c r="G405" s="1"/>
      <c r="H405" s="1"/>
      <c r="J405" s="1"/>
      <c r="K405" s="1"/>
    </row>
    <row r="406" spans="7:11">
      <c r="G406" s="1"/>
      <c r="H406" s="1"/>
      <c r="J406" s="1"/>
      <c r="K406" s="1"/>
    </row>
    <row r="407" spans="7:11">
      <c r="G407" s="1"/>
      <c r="H407" s="1"/>
      <c r="J407" s="1"/>
      <c r="K407" s="1"/>
    </row>
    <row r="408" spans="7:11" s="35" customFormat="1"/>
    <row r="409" spans="7:11" s="35" customFormat="1"/>
    <row r="410" spans="7:11">
      <c r="G410" s="1"/>
      <c r="H410" s="1"/>
      <c r="J410" s="1"/>
      <c r="K410" s="1"/>
    </row>
    <row r="411" spans="7:11">
      <c r="G411" s="1"/>
      <c r="H411" s="1"/>
      <c r="J411" s="1"/>
      <c r="K411" s="1"/>
    </row>
    <row r="412" spans="7:11">
      <c r="G412" s="1"/>
      <c r="H412" s="1"/>
      <c r="J412" s="1"/>
      <c r="K412" s="1"/>
    </row>
    <row r="413" spans="7:11">
      <c r="G413" s="1"/>
      <c r="H413" s="1"/>
      <c r="J413" s="1"/>
      <c r="K413" s="1"/>
    </row>
    <row r="414" spans="7:11">
      <c r="G414" s="1"/>
      <c r="H414" s="1"/>
      <c r="J414" s="1"/>
      <c r="K414" s="1"/>
    </row>
    <row r="415" spans="7:11">
      <c r="G415" s="1"/>
      <c r="H415" s="1"/>
      <c r="J415" s="1"/>
      <c r="K415" s="1"/>
    </row>
    <row r="416" spans="7:11">
      <c r="G416" s="1"/>
      <c r="H416" s="1"/>
      <c r="J416" s="1"/>
      <c r="K416" s="1"/>
    </row>
    <row r="417" spans="7:11">
      <c r="G417" s="1"/>
      <c r="H417" s="1"/>
      <c r="J417" s="1"/>
      <c r="K417" s="1"/>
    </row>
    <row r="418" spans="7:11">
      <c r="G418" s="1"/>
      <c r="H418" s="1"/>
      <c r="J418" s="1"/>
      <c r="K418" s="1"/>
    </row>
    <row r="419" spans="7:11">
      <c r="G419" s="1"/>
      <c r="H419" s="1"/>
      <c r="J419" s="1"/>
      <c r="K419" s="1"/>
    </row>
    <row r="420" spans="7:11">
      <c r="G420" s="1"/>
      <c r="H420" s="1"/>
      <c r="J420" s="1"/>
      <c r="K420" s="1"/>
    </row>
    <row r="421" spans="7:11">
      <c r="G421" s="1"/>
      <c r="H421" s="1"/>
      <c r="J421" s="1"/>
      <c r="K421" s="1"/>
    </row>
    <row r="422" spans="7:11">
      <c r="G422" s="1"/>
      <c r="H422" s="1"/>
      <c r="J422" s="1"/>
      <c r="K422" s="1"/>
    </row>
    <row r="423" spans="7:11">
      <c r="G423" s="1"/>
      <c r="H423" s="1"/>
      <c r="J423" s="1"/>
      <c r="K423" s="1"/>
    </row>
    <row r="424" spans="7:11">
      <c r="G424" s="1"/>
      <c r="H424" s="1"/>
      <c r="J424" s="1"/>
      <c r="K424" s="1"/>
    </row>
    <row r="425" spans="7:11">
      <c r="G425" s="1"/>
      <c r="H425" s="1"/>
      <c r="J425" s="1"/>
      <c r="K425" s="1"/>
    </row>
    <row r="426" spans="7:11">
      <c r="G426" s="1"/>
      <c r="H426" s="1"/>
      <c r="J426" s="1"/>
      <c r="K426" s="1"/>
    </row>
    <row r="427" spans="7:11">
      <c r="G427" s="1"/>
      <c r="H427" s="1"/>
      <c r="J427" s="1"/>
      <c r="K427" s="1"/>
    </row>
    <row r="428" spans="7:11">
      <c r="G428" s="1"/>
      <c r="H428" s="1"/>
      <c r="J428" s="1"/>
      <c r="K428" s="1"/>
    </row>
    <row r="429" spans="7:11">
      <c r="G429" s="1"/>
      <c r="H429" s="1"/>
      <c r="J429" s="1"/>
      <c r="K429" s="1"/>
    </row>
    <row r="430" spans="7:11">
      <c r="G430" s="1"/>
      <c r="H430" s="1"/>
      <c r="J430" s="1"/>
      <c r="K430" s="1"/>
    </row>
    <row r="431" spans="7:11">
      <c r="G431" s="1"/>
      <c r="H431" s="1"/>
      <c r="J431" s="1"/>
      <c r="K431" s="1"/>
    </row>
    <row r="432" spans="7:11">
      <c r="G432" s="1"/>
      <c r="H432" s="1"/>
      <c r="J432" s="1"/>
      <c r="K432" s="1"/>
    </row>
    <row r="433" spans="1:11">
      <c r="G433" s="1"/>
      <c r="H433" s="1"/>
      <c r="J433" s="1"/>
      <c r="K433" s="1"/>
    </row>
    <row r="434" spans="1:11">
      <c r="G434" s="1"/>
      <c r="H434" s="1"/>
      <c r="J434" s="1"/>
      <c r="K434" s="1"/>
    </row>
    <row r="435" spans="1:11">
      <c r="G435" s="1"/>
      <c r="H435" s="1"/>
      <c r="J435" s="1"/>
      <c r="K435" s="1"/>
    </row>
    <row r="436" spans="1:11">
      <c r="G436" s="1"/>
      <c r="H436" s="1"/>
      <c r="J436" s="1"/>
      <c r="K436" s="1"/>
    </row>
    <row r="437" spans="1:11">
      <c r="G437" s="1"/>
      <c r="H437" s="1"/>
      <c r="J437" s="1"/>
      <c r="K437" s="1"/>
    </row>
    <row r="438" spans="1:11">
      <c r="G438" s="1"/>
      <c r="H438" s="1"/>
      <c r="J438" s="1"/>
      <c r="K438" s="1"/>
    </row>
    <row r="439" spans="1:11">
      <c r="G439" s="1"/>
      <c r="H439" s="1"/>
      <c r="J439" s="1"/>
      <c r="K439" s="1"/>
    </row>
    <row r="440" spans="1:11">
      <c r="G440" s="1"/>
      <c r="H440" s="1"/>
      <c r="J440" s="1"/>
      <c r="K440" s="1"/>
    </row>
    <row r="441" spans="1:11">
      <c r="G441" s="1"/>
      <c r="H441" s="1"/>
      <c r="J441" s="1"/>
      <c r="K441" s="1"/>
    </row>
    <row r="442" spans="1:11">
      <c r="G442" s="1"/>
      <c r="H442" s="1"/>
      <c r="J442" s="1"/>
      <c r="K442" s="1"/>
    </row>
    <row r="443" spans="1:11">
      <c r="G443" s="1"/>
      <c r="H443" s="1"/>
      <c r="J443" s="1"/>
      <c r="K443" s="1"/>
    </row>
    <row r="444" spans="1:11">
      <c r="A444" s="1" t="s">
        <v>0</v>
      </c>
      <c r="G444" s="1"/>
      <c r="H444" s="1"/>
      <c r="J444" s="1"/>
      <c r="K444" s="1"/>
    </row>
    <row r="445" spans="1:11" s="35" customFormat="1"/>
    <row r="446" spans="1:11" s="35" customFormat="1"/>
    <row r="447" spans="1:11">
      <c r="G447" s="1"/>
      <c r="H447" s="1"/>
      <c r="J447" s="1"/>
      <c r="K447" s="1"/>
    </row>
    <row r="448" spans="1:11">
      <c r="G448" s="1"/>
      <c r="H448" s="1"/>
      <c r="J448" s="1"/>
      <c r="K448" s="1"/>
    </row>
    <row r="449" spans="7:11">
      <c r="G449" s="1"/>
      <c r="H449" s="1"/>
      <c r="J449" s="1"/>
      <c r="K449" s="1"/>
    </row>
    <row r="450" spans="7:11">
      <c r="G450" s="1"/>
      <c r="H450" s="1"/>
      <c r="J450" s="1"/>
      <c r="K450" s="1"/>
    </row>
    <row r="451" spans="7:11">
      <c r="G451" s="1"/>
      <c r="H451" s="1"/>
      <c r="J451" s="1"/>
      <c r="K451" s="1"/>
    </row>
    <row r="452" spans="7:11">
      <c r="G452" s="1"/>
      <c r="H452" s="1"/>
      <c r="J452" s="1"/>
      <c r="K452" s="1"/>
    </row>
    <row r="453" spans="7:11">
      <c r="G453" s="1"/>
      <c r="H453" s="1"/>
      <c r="J453" s="1"/>
      <c r="K453" s="1"/>
    </row>
    <row r="454" spans="7:11">
      <c r="G454" s="1"/>
      <c r="H454" s="1"/>
      <c r="J454" s="1"/>
      <c r="K454" s="1"/>
    </row>
    <row r="455" spans="7:11">
      <c r="G455" s="1"/>
      <c r="H455" s="1"/>
      <c r="J455" s="1"/>
      <c r="K455" s="1"/>
    </row>
    <row r="456" spans="7:11">
      <c r="G456" s="1"/>
      <c r="H456" s="1"/>
      <c r="J456" s="1"/>
      <c r="K456" s="1"/>
    </row>
    <row r="457" spans="7:11">
      <c r="G457" s="1"/>
      <c r="H457" s="1"/>
      <c r="J457" s="1"/>
      <c r="K457" s="1"/>
    </row>
    <row r="458" spans="7:11">
      <c r="G458" s="1"/>
      <c r="H458" s="1"/>
      <c r="J458" s="1"/>
      <c r="K458" s="1"/>
    </row>
    <row r="459" spans="7:11">
      <c r="G459" s="1"/>
      <c r="H459" s="1"/>
      <c r="J459" s="1"/>
      <c r="K459" s="1"/>
    </row>
    <row r="460" spans="7:11">
      <c r="G460" s="1"/>
      <c r="H460" s="1"/>
      <c r="J460" s="1"/>
      <c r="K460" s="1"/>
    </row>
    <row r="461" spans="7:11">
      <c r="G461" s="1"/>
      <c r="H461" s="1"/>
      <c r="J461" s="1"/>
      <c r="K461" s="1"/>
    </row>
    <row r="462" spans="7:11">
      <c r="G462" s="1"/>
      <c r="H462" s="1"/>
      <c r="J462" s="1"/>
      <c r="K462" s="1"/>
    </row>
    <row r="463" spans="7:11">
      <c r="G463" s="1"/>
      <c r="H463" s="1"/>
      <c r="J463" s="1"/>
      <c r="K463" s="1"/>
    </row>
    <row r="464" spans="7:11">
      <c r="G464" s="1"/>
      <c r="H464" s="1"/>
      <c r="J464" s="1"/>
      <c r="K464" s="1"/>
    </row>
    <row r="465" spans="7:11">
      <c r="G465" s="1"/>
      <c r="H465" s="1"/>
      <c r="J465" s="1"/>
      <c r="K465" s="1"/>
    </row>
    <row r="466" spans="7:11">
      <c r="G466" s="1"/>
      <c r="H466" s="1"/>
      <c r="J466" s="1"/>
      <c r="K466" s="1"/>
    </row>
    <row r="467" spans="7:11">
      <c r="G467" s="1"/>
      <c r="H467" s="1"/>
      <c r="J467" s="1"/>
      <c r="K467" s="1"/>
    </row>
    <row r="468" spans="7:11">
      <c r="G468" s="1"/>
      <c r="H468" s="1"/>
      <c r="J468" s="1"/>
      <c r="K468" s="1"/>
    </row>
    <row r="469" spans="7:11">
      <c r="G469" s="1"/>
      <c r="H469" s="1"/>
      <c r="J469" s="1"/>
      <c r="K469" s="1"/>
    </row>
    <row r="470" spans="7:11">
      <c r="G470" s="1"/>
      <c r="H470" s="1"/>
      <c r="J470" s="1"/>
      <c r="K470" s="1"/>
    </row>
    <row r="471" spans="7:11">
      <c r="G471" s="1"/>
      <c r="H471" s="1"/>
      <c r="J471" s="1"/>
      <c r="K471" s="1"/>
    </row>
    <row r="472" spans="7:11">
      <c r="G472" s="1"/>
      <c r="H472" s="1"/>
      <c r="J472" s="1"/>
      <c r="K472" s="1"/>
    </row>
    <row r="473" spans="7:11">
      <c r="G473" s="1"/>
      <c r="H473" s="1"/>
      <c r="J473" s="1"/>
      <c r="K473" s="1"/>
    </row>
    <row r="474" spans="7:11">
      <c r="G474" s="1"/>
      <c r="H474" s="1"/>
      <c r="J474" s="1"/>
      <c r="K474" s="1"/>
    </row>
    <row r="475" spans="7:11">
      <c r="G475" s="1"/>
      <c r="H475" s="1"/>
      <c r="J475" s="1"/>
      <c r="K475" s="1"/>
    </row>
    <row r="476" spans="7:11">
      <c r="G476" s="1"/>
      <c r="H476" s="1"/>
      <c r="J476" s="1"/>
      <c r="K476" s="1"/>
    </row>
    <row r="477" spans="7:11">
      <c r="G477" s="1"/>
      <c r="H477" s="1"/>
      <c r="J477" s="1"/>
      <c r="K477" s="1"/>
    </row>
    <row r="478" spans="7:11">
      <c r="G478" s="1"/>
      <c r="H478" s="1"/>
      <c r="J478" s="1"/>
      <c r="K478" s="1"/>
    </row>
    <row r="479" spans="7:11">
      <c r="G479" s="1"/>
      <c r="H479" s="1"/>
      <c r="J479" s="1"/>
      <c r="K479" s="1"/>
    </row>
    <row r="480" spans="7:11">
      <c r="G480" s="1"/>
      <c r="H480" s="1"/>
      <c r="J480" s="1"/>
      <c r="K480" s="1"/>
    </row>
    <row r="481" spans="7:11">
      <c r="G481" s="1"/>
      <c r="H481" s="1"/>
      <c r="J481" s="1"/>
      <c r="K481" s="1"/>
    </row>
    <row r="482" spans="7:11" s="35" customFormat="1"/>
    <row r="483" spans="7:11" s="35" customFormat="1"/>
    <row r="484" spans="7:11">
      <c r="G484" s="1"/>
      <c r="H484" s="1"/>
      <c r="J484" s="1"/>
      <c r="K484" s="1"/>
    </row>
    <row r="485" spans="7:11">
      <c r="G485" s="1"/>
      <c r="H485" s="1"/>
      <c r="J485" s="1"/>
      <c r="K485" s="1"/>
    </row>
    <row r="486" spans="7:11">
      <c r="G486" s="1"/>
      <c r="H486" s="1"/>
      <c r="J486" s="1"/>
      <c r="K486" s="1"/>
    </row>
    <row r="487" spans="7:11">
      <c r="G487" s="1"/>
      <c r="H487" s="1"/>
      <c r="J487" s="1"/>
      <c r="K487" s="1"/>
    </row>
    <row r="488" spans="7:11">
      <c r="G488" s="1"/>
      <c r="H488" s="1"/>
      <c r="J488" s="1"/>
      <c r="K488" s="1"/>
    </row>
    <row r="489" spans="7:11">
      <c r="G489" s="1"/>
      <c r="H489" s="1"/>
      <c r="J489" s="1"/>
      <c r="K489" s="1"/>
    </row>
    <row r="490" spans="7:11">
      <c r="G490" s="1"/>
      <c r="H490" s="1"/>
      <c r="J490" s="1"/>
      <c r="K490" s="1"/>
    </row>
    <row r="491" spans="7:11">
      <c r="G491" s="1"/>
      <c r="H491" s="1"/>
      <c r="J491" s="1"/>
      <c r="K491" s="1"/>
    </row>
    <row r="492" spans="7:11">
      <c r="G492" s="1"/>
      <c r="H492" s="1"/>
      <c r="J492" s="1"/>
      <c r="K492" s="1"/>
    </row>
    <row r="493" spans="7:11">
      <c r="G493" s="1"/>
      <c r="H493" s="1"/>
      <c r="J493" s="1"/>
      <c r="K493" s="1"/>
    </row>
    <row r="494" spans="7:11">
      <c r="G494" s="1"/>
      <c r="H494" s="1"/>
      <c r="J494" s="1"/>
      <c r="K494" s="1"/>
    </row>
    <row r="495" spans="7:11">
      <c r="G495" s="1"/>
      <c r="H495" s="1"/>
      <c r="J495" s="1"/>
      <c r="K495" s="1"/>
    </row>
    <row r="496" spans="7:11">
      <c r="G496" s="1"/>
      <c r="H496" s="1"/>
      <c r="J496" s="1"/>
      <c r="K496" s="1"/>
    </row>
    <row r="497" spans="7:11">
      <c r="G497" s="1"/>
      <c r="H497" s="1"/>
      <c r="J497" s="1"/>
      <c r="K497" s="1"/>
    </row>
    <row r="498" spans="7:11">
      <c r="G498" s="1"/>
      <c r="H498" s="1"/>
      <c r="J498" s="1"/>
      <c r="K498" s="1"/>
    </row>
    <row r="499" spans="7:11">
      <c r="G499" s="1"/>
      <c r="H499" s="1"/>
      <c r="J499" s="1"/>
      <c r="K499" s="1"/>
    </row>
    <row r="500" spans="7:11">
      <c r="G500" s="1"/>
      <c r="H500" s="1"/>
      <c r="J500" s="1"/>
      <c r="K500" s="1"/>
    </row>
    <row r="501" spans="7:11">
      <c r="G501" s="1"/>
      <c r="H501" s="1"/>
      <c r="J501" s="1"/>
      <c r="K501" s="1"/>
    </row>
    <row r="502" spans="7:11">
      <c r="G502" s="1"/>
      <c r="H502" s="1"/>
      <c r="J502" s="1"/>
      <c r="K502" s="1"/>
    </row>
    <row r="503" spans="7:11">
      <c r="G503" s="1"/>
      <c r="H503" s="1"/>
      <c r="J503" s="1"/>
      <c r="K503" s="1"/>
    </row>
    <row r="504" spans="7:11">
      <c r="G504" s="1"/>
      <c r="H504" s="1"/>
      <c r="J504" s="1"/>
      <c r="K504" s="1"/>
    </row>
    <row r="505" spans="7:11">
      <c r="G505" s="1"/>
      <c r="H505" s="1"/>
      <c r="J505" s="1"/>
      <c r="K505" s="1"/>
    </row>
    <row r="506" spans="7:11">
      <c r="G506" s="1"/>
      <c r="H506" s="1"/>
      <c r="J506" s="1"/>
      <c r="K506" s="1"/>
    </row>
    <row r="507" spans="7:11">
      <c r="G507" s="1"/>
      <c r="H507" s="1"/>
      <c r="J507" s="1"/>
      <c r="K507" s="1"/>
    </row>
    <row r="508" spans="7:11">
      <c r="G508" s="1"/>
      <c r="H508" s="1"/>
      <c r="J508" s="1"/>
      <c r="K508" s="1"/>
    </row>
    <row r="509" spans="7:11">
      <c r="G509" s="1"/>
      <c r="H509" s="1"/>
      <c r="J509" s="1"/>
      <c r="K509" s="1"/>
    </row>
    <row r="510" spans="7:11">
      <c r="G510" s="1"/>
      <c r="H510" s="1"/>
      <c r="J510" s="1"/>
      <c r="K510" s="1"/>
    </row>
    <row r="511" spans="7:11">
      <c r="G511" s="1"/>
      <c r="H511" s="1"/>
      <c r="J511" s="1"/>
      <c r="K511" s="1"/>
    </row>
    <row r="512" spans="7:11">
      <c r="G512" s="1"/>
      <c r="H512" s="1"/>
      <c r="J512" s="1"/>
      <c r="K512" s="1"/>
    </row>
    <row r="513" spans="7:11">
      <c r="G513" s="1"/>
      <c r="H513" s="1"/>
      <c r="J513" s="1"/>
      <c r="K513" s="1"/>
    </row>
    <row r="514" spans="7:11">
      <c r="G514" s="1"/>
      <c r="H514" s="1"/>
      <c r="J514" s="1"/>
      <c r="K514" s="1"/>
    </row>
    <row r="515" spans="7:11">
      <c r="G515" s="1"/>
      <c r="H515" s="1"/>
      <c r="J515" s="1"/>
      <c r="K515" s="1"/>
    </row>
    <row r="516" spans="7:11">
      <c r="G516" s="1"/>
      <c r="H516" s="1"/>
      <c r="J516" s="1"/>
      <c r="K516" s="1"/>
    </row>
    <row r="517" spans="7:11">
      <c r="G517" s="1"/>
      <c r="H517" s="1"/>
      <c r="J517" s="1"/>
      <c r="K517" s="1"/>
    </row>
    <row r="518" spans="7:11">
      <c r="G518" s="1"/>
      <c r="H518" s="1"/>
      <c r="J518" s="1"/>
      <c r="K518" s="1"/>
    </row>
    <row r="519" spans="7:11" s="35" customFormat="1"/>
    <row r="520" spans="7:11" s="35" customFormat="1"/>
    <row r="521" spans="7:11">
      <c r="G521" s="1"/>
      <c r="H521" s="1"/>
      <c r="J521" s="1"/>
      <c r="K521" s="1"/>
    </row>
    <row r="522" spans="7:11">
      <c r="G522" s="1"/>
      <c r="H522" s="1"/>
      <c r="J522" s="1"/>
      <c r="K522" s="1"/>
    </row>
    <row r="523" spans="7:11">
      <c r="G523" s="1"/>
      <c r="H523" s="1"/>
      <c r="J523" s="1"/>
      <c r="K523" s="1"/>
    </row>
    <row r="524" spans="7:11">
      <c r="G524" s="1"/>
      <c r="H524" s="1"/>
      <c r="J524" s="1"/>
      <c r="K524" s="1"/>
    </row>
    <row r="525" spans="7:11">
      <c r="G525" s="1"/>
      <c r="H525" s="1"/>
      <c r="J525" s="1"/>
      <c r="K525" s="1"/>
    </row>
    <row r="526" spans="7:11">
      <c r="G526" s="1"/>
      <c r="H526" s="1"/>
      <c r="J526" s="1"/>
      <c r="K526" s="1"/>
    </row>
    <row r="527" spans="7:11">
      <c r="G527" s="1"/>
      <c r="H527" s="1"/>
      <c r="J527" s="1"/>
      <c r="K527" s="1"/>
    </row>
    <row r="528" spans="7:11">
      <c r="G528" s="1"/>
      <c r="H528" s="1"/>
      <c r="J528" s="1"/>
      <c r="K528" s="1"/>
    </row>
    <row r="529" spans="7:11">
      <c r="G529" s="1"/>
      <c r="H529" s="1"/>
      <c r="J529" s="1"/>
      <c r="K529" s="1"/>
    </row>
    <row r="530" spans="7:11">
      <c r="G530" s="1"/>
      <c r="H530" s="1"/>
      <c r="J530" s="1"/>
      <c r="K530" s="1"/>
    </row>
    <row r="531" spans="7:11">
      <c r="G531" s="1"/>
      <c r="H531" s="1"/>
      <c r="J531" s="1"/>
      <c r="K531" s="1"/>
    </row>
    <row r="532" spans="7:11">
      <c r="G532" s="1"/>
      <c r="H532" s="1"/>
      <c r="J532" s="1"/>
      <c r="K532" s="1"/>
    </row>
    <row r="533" spans="7:11">
      <c r="G533" s="1"/>
      <c r="H533" s="1"/>
      <c r="J533" s="1"/>
      <c r="K533" s="1"/>
    </row>
    <row r="534" spans="7:11">
      <c r="G534" s="1"/>
      <c r="H534" s="1"/>
      <c r="J534" s="1"/>
      <c r="K534" s="1"/>
    </row>
    <row r="535" spans="7:11">
      <c r="G535" s="1"/>
      <c r="H535" s="1"/>
      <c r="J535" s="1"/>
      <c r="K535" s="1"/>
    </row>
    <row r="536" spans="7:11">
      <c r="G536" s="1"/>
      <c r="H536" s="1"/>
      <c r="J536" s="1"/>
      <c r="K536" s="1"/>
    </row>
    <row r="537" spans="7:11">
      <c r="G537" s="1"/>
      <c r="H537" s="1"/>
      <c r="J537" s="1"/>
      <c r="K537" s="1"/>
    </row>
    <row r="538" spans="7:11">
      <c r="G538" s="1"/>
      <c r="H538" s="1"/>
      <c r="J538" s="1"/>
      <c r="K538" s="1"/>
    </row>
    <row r="539" spans="7:11">
      <c r="G539" s="1"/>
      <c r="H539" s="1"/>
      <c r="J539" s="1"/>
      <c r="K539" s="1"/>
    </row>
    <row r="540" spans="7:11">
      <c r="G540" s="1"/>
      <c r="H540" s="1"/>
      <c r="J540" s="1"/>
      <c r="K540" s="1"/>
    </row>
    <row r="541" spans="7:11">
      <c r="G541" s="1"/>
      <c r="H541" s="1"/>
      <c r="J541" s="1"/>
      <c r="K541" s="1"/>
    </row>
    <row r="542" spans="7:11">
      <c r="G542" s="1"/>
      <c r="H542" s="1"/>
      <c r="J542" s="1"/>
      <c r="K542" s="1"/>
    </row>
    <row r="543" spans="7:11">
      <c r="G543" s="1"/>
      <c r="H543" s="1"/>
      <c r="J543" s="1"/>
      <c r="K543" s="1"/>
    </row>
    <row r="544" spans="7:11">
      <c r="G544" s="1"/>
      <c r="H544" s="1"/>
      <c r="J544" s="1"/>
      <c r="K544" s="1"/>
    </row>
    <row r="545" spans="7:11">
      <c r="G545" s="1"/>
      <c r="H545" s="1"/>
      <c r="J545" s="1"/>
      <c r="K545" s="1"/>
    </row>
    <row r="546" spans="7:11">
      <c r="G546" s="1"/>
      <c r="H546" s="1"/>
      <c r="J546" s="1"/>
      <c r="K546" s="1"/>
    </row>
    <row r="547" spans="7:11">
      <c r="G547" s="1"/>
      <c r="H547" s="1"/>
      <c r="J547" s="1"/>
      <c r="K547" s="1"/>
    </row>
    <row r="548" spans="7:11">
      <c r="G548" s="1"/>
      <c r="H548" s="1"/>
      <c r="J548" s="1"/>
      <c r="K548" s="1"/>
    </row>
    <row r="549" spans="7:11">
      <c r="G549" s="1"/>
      <c r="H549" s="1"/>
      <c r="J549" s="1"/>
      <c r="K549" s="1"/>
    </row>
    <row r="550" spans="7:11">
      <c r="G550" s="1"/>
      <c r="H550" s="1"/>
      <c r="J550" s="1"/>
      <c r="K550" s="1"/>
    </row>
    <row r="551" spans="7:11">
      <c r="G551" s="1"/>
      <c r="H551" s="1"/>
      <c r="J551" s="1"/>
      <c r="K551" s="1"/>
    </row>
    <row r="552" spans="7:11">
      <c r="G552" s="1"/>
      <c r="H552" s="1"/>
      <c r="J552" s="1"/>
      <c r="K552" s="1"/>
    </row>
    <row r="553" spans="7:11">
      <c r="G553" s="1"/>
      <c r="H553" s="1"/>
      <c r="J553" s="1"/>
      <c r="K553" s="1"/>
    </row>
    <row r="554" spans="7:11">
      <c r="G554" s="1"/>
      <c r="H554" s="1"/>
      <c r="J554" s="1"/>
      <c r="K554" s="1"/>
    </row>
    <row r="555" spans="7:11">
      <c r="G555" s="1"/>
      <c r="H555" s="1"/>
      <c r="J555" s="1"/>
      <c r="K555" s="1"/>
    </row>
    <row r="556" spans="7:11" s="35" customFormat="1"/>
    <row r="557" spans="7:11" s="35" customFormat="1"/>
    <row r="558" spans="7:11">
      <c r="G558" s="1"/>
      <c r="H558" s="1"/>
      <c r="J558" s="1"/>
      <c r="K558" s="1"/>
    </row>
    <row r="559" spans="7:11">
      <c r="G559" s="1"/>
      <c r="H559" s="1"/>
      <c r="J559" s="1"/>
      <c r="K559" s="1"/>
    </row>
    <row r="560" spans="7:11">
      <c r="G560" s="1"/>
      <c r="H560" s="1"/>
      <c r="J560" s="1"/>
      <c r="K560" s="1"/>
    </row>
    <row r="561" spans="7:11">
      <c r="G561" s="1"/>
      <c r="H561" s="1"/>
      <c r="J561" s="1"/>
      <c r="K561" s="1"/>
    </row>
    <row r="562" spans="7:11">
      <c r="G562" s="1"/>
      <c r="H562" s="1"/>
      <c r="J562" s="1"/>
      <c r="K562" s="1"/>
    </row>
    <row r="563" spans="7:11">
      <c r="G563" s="1"/>
      <c r="H563" s="1"/>
      <c r="J563" s="1"/>
      <c r="K563" s="1"/>
    </row>
    <row r="564" spans="7:11">
      <c r="G564" s="1"/>
      <c r="H564" s="1"/>
      <c r="J564" s="1"/>
      <c r="K564" s="1"/>
    </row>
    <row r="565" spans="7:11">
      <c r="G565" s="1"/>
      <c r="H565" s="1"/>
      <c r="J565" s="1"/>
      <c r="K565" s="1"/>
    </row>
    <row r="566" spans="7:11">
      <c r="G566" s="1"/>
      <c r="H566" s="1"/>
      <c r="J566" s="1"/>
      <c r="K566" s="1"/>
    </row>
    <row r="567" spans="7:11">
      <c r="G567" s="1"/>
      <c r="H567" s="1"/>
      <c r="J567" s="1"/>
      <c r="K567" s="1"/>
    </row>
    <row r="568" spans="7:11">
      <c r="G568" s="1"/>
      <c r="H568" s="1"/>
      <c r="J568" s="1"/>
      <c r="K568" s="1"/>
    </row>
    <row r="569" spans="7:11">
      <c r="G569" s="1"/>
      <c r="H569" s="1"/>
      <c r="J569" s="1"/>
      <c r="K569" s="1"/>
    </row>
    <row r="570" spans="7:11">
      <c r="G570" s="1"/>
      <c r="H570" s="1"/>
      <c r="J570" s="1"/>
      <c r="K570" s="1"/>
    </row>
    <row r="571" spans="7:11">
      <c r="G571" s="1"/>
      <c r="H571" s="1"/>
      <c r="J571" s="1"/>
      <c r="K571" s="1"/>
    </row>
    <row r="572" spans="7:11">
      <c r="G572" s="1"/>
      <c r="H572" s="1"/>
      <c r="J572" s="1"/>
      <c r="K572" s="1"/>
    </row>
    <row r="573" spans="7:11">
      <c r="G573" s="1"/>
      <c r="H573" s="1"/>
      <c r="J573" s="1"/>
      <c r="K573" s="1"/>
    </row>
    <row r="574" spans="7:11">
      <c r="G574" s="1"/>
      <c r="H574" s="1"/>
      <c r="J574" s="1"/>
      <c r="K574" s="1"/>
    </row>
    <row r="575" spans="7:11">
      <c r="G575" s="1"/>
      <c r="H575" s="1"/>
      <c r="J575" s="1"/>
      <c r="K575" s="1"/>
    </row>
    <row r="576" spans="7:11">
      <c r="G576" s="1"/>
      <c r="H576" s="1"/>
      <c r="J576" s="1"/>
      <c r="K576" s="1"/>
    </row>
    <row r="577" spans="7:11">
      <c r="G577" s="1"/>
      <c r="H577" s="1"/>
      <c r="J577" s="1"/>
      <c r="K577" s="1"/>
    </row>
    <row r="578" spans="7:11">
      <c r="G578" s="1"/>
      <c r="H578" s="1"/>
      <c r="J578" s="1"/>
      <c r="K578" s="1"/>
    </row>
    <row r="579" spans="7:11">
      <c r="G579" s="1"/>
      <c r="H579" s="1"/>
      <c r="J579" s="1"/>
      <c r="K579" s="1"/>
    </row>
    <row r="580" spans="7:11">
      <c r="G580" s="1"/>
      <c r="H580" s="1"/>
      <c r="J580" s="1"/>
      <c r="K580" s="1"/>
    </row>
    <row r="581" spans="7:11">
      <c r="G581" s="1"/>
      <c r="H581" s="1"/>
      <c r="J581" s="1"/>
      <c r="K581" s="1"/>
    </row>
    <row r="582" spans="7:11">
      <c r="G582" s="1"/>
      <c r="H582" s="1"/>
      <c r="J582" s="1"/>
      <c r="K582" s="1"/>
    </row>
    <row r="583" spans="7:11">
      <c r="G583" s="1"/>
      <c r="H583" s="1"/>
      <c r="J583" s="1"/>
      <c r="K583" s="1"/>
    </row>
    <row r="584" spans="7:11">
      <c r="G584" s="1"/>
      <c r="H584" s="1"/>
      <c r="J584" s="1"/>
      <c r="K584" s="1"/>
    </row>
    <row r="585" spans="7:11">
      <c r="G585" s="1"/>
      <c r="H585" s="1"/>
      <c r="J585" s="1"/>
      <c r="K585" s="1"/>
    </row>
    <row r="586" spans="7:11">
      <c r="G586" s="1"/>
      <c r="H586" s="1"/>
      <c r="J586" s="1"/>
      <c r="K586" s="1"/>
    </row>
    <row r="587" spans="7:11">
      <c r="G587" s="1"/>
      <c r="H587" s="1"/>
      <c r="J587" s="1"/>
      <c r="K587" s="1"/>
    </row>
    <row r="588" spans="7:11">
      <c r="G588" s="1"/>
      <c r="H588" s="1"/>
      <c r="J588" s="1"/>
      <c r="K588" s="1"/>
    </row>
    <row r="589" spans="7:11">
      <c r="G589" s="1"/>
      <c r="H589" s="1"/>
      <c r="J589" s="1"/>
      <c r="K589" s="1"/>
    </row>
    <row r="590" spans="7:11">
      <c r="G590" s="1"/>
      <c r="H590" s="1"/>
      <c r="J590" s="1"/>
      <c r="K590" s="1"/>
    </row>
    <row r="591" spans="7:11" ht="12" customHeight="1">
      <c r="G591" s="1"/>
      <c r="H591" s="1"/>
      <c r="J591" s="1"/>
      <c r="K591" s="1"/>
    </row>
    <row r="592" spans="7:11" s="57" customFormat="1"/>
    <row r="593" spans="7:11">
      <c r="G593" s="1"/>
      <c r="H593" s="1"/>
      <c r="J593" s="1"/>
      <c r="K593" s="1"/>
    </row>
    <row r="594" spans="7:11">
      <c r="G594" s="1"/>
      <c r="H594" s="1"/>
      <c r="J594" s="1"/>
      <c r="K594" s="1"/>
    </row>
    <row r="595" spans="7:11" s="35" customFormat="1"/>
    <row r="596" spans="7:11" s="35" customFormat="1"/>
    <row r="597" spans="7:11">
      <c r="G597" s="1"/>
      <c r="H597" s="1"/>
      <c r="J597" s="1"/>
      <c r="K597" s="1"/>
    </row>
    <row r="598" spans="7:11">
      <c r="G598" s="1"/>
      <c r="H598" s="1"/>
      <c r="J598" s="1"/>
      <c r="K598" s="1"/>
    </row>
    <row r="599" spans="7:11">
      <c r="G599" s="1"/>
      <c r="H599" s="1"/>
      <c r="J599" s="1"/>
      <c r="K599" s="1"/>
    </row>
    <row r="600" spans="7:11">
      <c r="G600" s="1"/>
      <c r="H600" s="1"/>
      <c r="J600" s="1"/>
      <c r="K600" s="1"/>
    </row>
    <row r="601" spans="7:11">
      <c r="G601" s="1"/>
      <c r="H601" s="1"/>
      <c r="J601" s="1"/>
      <c r="K601" s="1"/>
    </row>
    <row r="602" spans="7:11">
      <c r="G602" s="1"/>
      <c r="H602" s="1"/>
      <c r="J602" s="1"/>
      <c r="K602" s="1"/>
    </row>
    <row r="603" spans="7:11">
      <c r="G603" s="1"/>
      <c r="H603" s="1"/>
      <c r="J603" s="1"/>
      <c r="K603" s="1"/>
    </row>
    <row r="604" spans="7:11">
      <c r="G604" s="1"/>
      <c r="H604" s="1"/>
      <c r="J604" s="1"/>
      <c r="K604" s="1"/>
    </row>
    <row r="605" spans="7:11">
      <c r="G605" s="1"/>
      <c r="H605" s="1"/>
      <c r="J605" s="1"/>
      <c r="K605" s="1"/>
    </row>
    <row r="606" spans="7:11">
      <c r="G606" s="1"/>
      <c r="H606" s="1"/>
      <c r="J606" s="1"/>
      <c r="K606" s="1"/>
    </row>
    <row r="607" spans="7:11">
      <c r="G607" s="1"/>
      <c r="H607" s="1"/>
      <c r="J607" s="1"/>
      <c r="K607" s="1"/>
    </row>
    <row r="608" spans="7:11">
      <c r="G608" s="1"/>
      <c r="H608" s="1"/>
      <c r="J608" s="1"/>
      <c r="K608" s="1"/>
    </row>
    <row r="609" spans="5:11">
      <c r="G609" s="1"/>
      <c r="H609" s="1"/>
      <c r="J609" s="1"/>
      <c r="K609" s="1"/>
    </row>
    <row r="610" spans="5:11">
      <c r="G610" s="1"/>
      <c r="H610" s="1"/>
      <c r="J610" s="1"/>
      <c r="K610" s="1"/>
    </row>
    <row r="611" spans="5:11">
      <c r="G611" s="1"/>
      <c r="H611" s="1"/>
      <c r="J611" s="1"/>
      <c r="K611" s="1"/>
    </row>
    <row r="612" spans="5:11">
      <c r="G612" s="1"/>
      <c r="H612" s="1"/>
      <c r="J612" s="1"/>
      <c r="K612" s="1"/>
    </row>
    <row r="613" spans="5:11">
      <c r="G613" s="1"/>
      <c r="H613" s="1"/>
      <c r="J613" s="1"/>
      <c r="K613" s="1"/>
    </row>
    <row r="614" spans="5:11">
      <c r="G614" s="1"/>
      <c r="H614" s="1"/>
      <c r="J614" s="1"/>
      <c r="K614" s="1"/>
    </row>
    <row r="615" spans="5:11">
      <c r="G615" s="1"/>
      <c r="H615" s="1"/>
      <c r="J615" s="1"/>
      <c r="K615" s="1"/>
    </row>
    <row r="616" spans="5:11">
      <c r="E616" s="1" t="s">
        <v>0</v>
      </c>
      <c r="G616" s="1"/>
      <c r="H616" s="1"/>
      <c r="J616" s="1"/>
      <c r="K616" s="1"/>
    </row>
    <row r="617" spans="5:11">
      <c r="G617" s="1"/>
      <c r="H617" s="1"/>
      <c r="J617" s="1"/>
      <c r="K617" s="1"/>
    </row>
    <row r="618" spans="5:11">
      <c r="G618" s="1"/>
      <c r="H618" s="1"/>
      <c r="J618" s="1"/>
      <c r="K618" s="1"/>
    </row>
    <row r="619" spans="5:11">
      <c r="G619" s="1"/>
      <c r="H619" s="1"/>
      <c r="J619" s="1"/>
      <c r="K619" s="1"/>
    </row>
    <row r="620" spans="5:11">
      <c r="G620" s="1"/>
      <c r="H620" s="1"/>
      <c r="J620" s="1"/>
      <c r="K620" s="1"/>
    </row>
    <row r="621" spans="5:11">
      <c r="G621" s="1"/>
      <c r="H621" s="1"/>
      <c r="J621" s="1"/>
      <c r="K621" s="1"/>
    </row>
    <row r="622" spans="5:11">
      <c r="G622" s="1"/>
      <c r="H622" s="1"/>
      <c r="J622" s="1"/>
      <c r="K622" s="1"/>
    </row>
    <row r="623" spans="5:11">
      <c r="G623" s="1"/>
      <c r="H623" s="1"/>
      <c r="J623" s="1"/>
      <c r="K623" s="1"/>
    </row>
    <row r="624" spans="5:11">
      <c r="G624" s="1"/>
      <c r="H624" s="1"/>
      <c r="J624" s="1"/>
      <c r="K624" s="1"/>
    </row>
    <row r="625" spans="7:11">
      <c r="G625" s="1"/>
      <c r="H625" s="1"/>
      <c r="J625" s="1"/>
      <c r="K625" s="1"/>
    </row>
    <row r="626" spans="7:11">
      <c r="G626" s="1"/>
      <c r="H626" s="1"/>
      <c r="J626" s="1"/>
      <c r="K626" s="1"/>
    </row>
    <row r="627" spans="7:11">
      <c r="G627" s="1"/>
      <c r="H627" s="1"/>
      <c r="J627" s="1"/>
      <c r="K627" s="1"/>
    </row>
    <row r="628" spans="7:11">
      <c r="G628" s="1"/>
      <c r="H628" s="1"/>
      <c r="J628" s="1"/>
      <c r="K628" s="1"/>
    </row>
    <row r="629" spans="7:11">
      <c r="G629" s="1"/>
      <c r="H629" s="1"/>
      <c r="J629" s="1"/>
      <c r="K629" s="1"/>
    </row>
    <row r="630" spans="7:11">
      <c r="G630" s="1"/>
      <c r="H630" s="1"/>
      <c r="J630" s="1"/>
      <c r="K630" s="1"/>
    </row>
    <row r="631" spans="7:11">
      <c r="G631" s="1"/>
      <c r="H631" s="1"/>
      <c r="J631" s="1"/>
      <c r="K631" s="1"/>
    </row>
    <row r="632" spans="7:11">
      <c r="G632" s="1"/>
      <c r="H632" s="1"/>
      <c r="J632" s="1"/>
      <c r="K632" s="1"/>
    </row>
    <row r="633" spans="7:11">
      <c r="G633" s="1"/>
      <c r="H633" s="1"/>
      <c r="J633" s="1"/>
      <c r="K633" s="1"/>
    </row>
    <row r="634" spans="7:11">
      <c r="G634" s="1"/>
      <c r="H634" s="1"/>
      <c r="J634" s="1"/>
      <c r="K634" s="1"/>
    </row>
    <row r="635" spans="7:11">
      <c r="G635" s="1"/>
      <c r="H635" s="1"/>
      <c r="J635" s="1"/>
      <c r="K635" s="1"/>
    </row>
    <row r="636" spans="7:11">
      <c r="G636" s="1"/>
      <c r="H636" s="1"/>
      <c r="J636" s="1"/>
      <c r="K636" s="1"/>
    </row>
    <row r="637" spans="7:11">
      <c r="G637" s="1"/>
      <c r="H637" s="1"/>
      <c r="J637" s="1"/>
      <c r="K637" s="1"/>
    </row>
    <row r="638" spans="7:11">
      <c r="G638" s="1"/>
      <c r="H638" s="1"/>
      <c r="J638" s="1"/>
      <c r="K638" s="1"/>
    </row>
    <row r="639" spans="7:11">
      <c r="G639" s="1"/>
      <c r="H639" s="1"/>
      <c r="J639" s="1"/>
      <c r="K639" s="1"/>
    </row>
    <row r="640" spans="7:11">
      <c r="G640" s="1"/>
      <c r="H640" s="1"/>
      <c r="J640" s="1"/>
      <c r="K640" s="1"/>
    </row>
    <row r="641" spans="7:11">
      <c r="G641" s="1"/>
      <c r="H641" s="1"/>
      <c r="J641" s="1"/>
      <c r="K641" s="1"/>
    </row>
    <row r="642" spans="7:11">
      <c r="G642" s="1"/>
      <c r="H642" s="1"/>
      <c r="J642" s="1"/>
      <c r="K642" s="1"/>
    </row>
    <row r="643" spans="7:11">
      <c r="G643" s="1"/>
      <c r="H643" s="1"/>
      <c r="J643" s="1"/>
      <c r="K643" s="1"/>
    </row>
    <row r="644" spans="7:11">
      <c r="G644" s="1"/>
      <c r="H644" s="1"/>
      <c r="J644" s="1"/>
      <c r="K644" s="1"/>
    </row>
    <row r="645" spans="7:11">
      <c r="G645" s="1"/>
      <c r="H645" s="1"/>
      <c r="J645" s="1"/>
      <c r="K645" s="1"/>
    </row>
    <row r="646" spans="7:11">
      <c r="G646" s="1"/>
      <c r="H646" s="1"/>
      <c r="J646" s="1"/>
      <c r="K646" s="1"/>
    </row>
    <row r="647" spans="7:11">
      <c r="G647" s="1"/>
      <c r="H647" s="1"/>
      <c r="J647" s="1"/>
      <c r="K647" s="1"/>
    </row>
    <row r="648" spans="7:11">
      <c r="G648" s="1"/>
      <c r="H648" s="1"/>
      <c r="J648" s="1"/>
      <c r="K648" s="1"/>
    </row>
    <row r="649" spans="7:11">
      <c r="G649" s="1"/>
      <c r="H649" s="1"/>
      <c r="J649" s="1"/>
      <c r="K649" s="1"/>
    </row>
    <row r="650" spans="7:11">
      <c r="G650" s="1"/>
      <c r="H650" s="1"/>
      <c r="J650" s="1"/>
      <c r="K650" s="1"/>
    </row>
    <row r="651" spans="7:11">
      <c r="G651" s="1"/>
      <c r="H651" s="1"/>
      <c r="J651" s="1"/>
      <c r="K651" s="1"/>
    </row>
    <row r="652" spans="7:11">
      <c r="G652" s="1"/>
      <c r="H652" s="1"/>
      <c r="J652" s="1"/>
      <c r="K652" s="1"/>
    </row>
    <row r="653" spans="7:11">
      <c r="G653" s="1"/>
      <c r="H653" s="1"/>
      <c r="J653" s="1"/>
      <c r="K653" s="1"/>
    </row>
    <row r="654" spans="7:11">
      <c r="G654" s="1"/>
      <c r="H654" s="1"/>
      <c r="J654" s="1"/>
      <c r="K654" s="1"/>
    </row>
    <row r="655" spans="7:11">
      <c r="G655" s="1"/>
      <c r="H655" s="1"/>
      <c r="J655" s="1"/>
      <c r="K655" s="1"/>
    </row>
    <row r="656" spans="7:11">
      <c r="G656" s="1"/>
      <c r="H656" s="1"/>
      <c r="J656" s="1"/>
      <c r="K656" s="1"/>
    </row>
    <row r="657" spans="7:11">
      <c r="G657" s="1"/>
      <c r="H657" s="1"/>
      <c r="J657" s="1"/>
      <c r="K657" s="1"/>
    </row>
    <row r="658" spans="7:11">
      <c r="G658" s="1"/>
      <c r="H658" s="1"/>
      <c r="J658" s="1"/>
      <c r="K658" s="1"/>
    </row>
    <row r="659" spans="7:11">
      <c r="G659" s="1"/>
      <c r="H659" s="1"/>
      <c r="J659" s="1"/>
      <c r="K659" s="1"/>
    </row>
    <row r="660" spans="7:11">
      <c r="G660" s="1"/>
      <c r="H660" s="1"/>
      <c r="J660" s="1"/>
      <c r="K660" s="1"/>
    </row>
    <row r="661" spans="7:11">
      <c r="G661" s="1"/>
      <c r="H661" s="1"/>
      <c r="J661" s="1"/>
      <c r="K661" s="1"/>
    </row>
    <row r="662" spans="7:11">
      <c r="G662" s="1"/>
      <c r="H662" s="1"/>
      <c r="J662" s="1"/>
      <c r="K662" s="1"/>
    </row>
    <row r="663" spans="7:11">
      <c r="G663" s="1"/>
      <c r="H663" s="1"/>
      <c r="J663" s="1"/>
      <c r="K663" s="1"/>
    </row>
    <row r="664" spans="7:11">
      <c r="G664" s="1"/>
      <c r="H664" s="1"/>
      <c r="J664" s="1"/>
      <c r="K664" s="1"/>
    </row>
    <row r="665" spans="7:11">
      <c r="G665" s="1"/>
      <c r="H665" s="1"/>
      <c r="J665" s="1"/>
      <c r="K665" s="1"/>
    </row>
    <row r="666" spans="7:11">
      <c r="G666" s="1"/>
      <c r="H666" s="1"/>
      <c r="J666" s="1"/>
      <c r="K666" s="1"/>
    </row>
    <row r="667" spans="7:11">
      <c r="G667" s="1"/>
      <c r="H667" s="1"/>
      <c r="J667" s="1"/>
      <c r="K667" s="1"/>
    </row>
    <row r="668" spans="7:11">
      <c r="G668" s="1"/>
      <c r="H668" s="1"/>
      <c r="J668" s="1"/>
      <c r="K668" s="1"/>
    </row>
    <row r="669" spans="7:11">
      <c r="G669" s="1"/>
      <c r="H669" s="1"/>
      <c r="J669" s="1"/>
      <c r="K669" s="1"/>
    </row>
    <row r="670" spans="7:11">
      <c r="G670" s="1"/>
      <c r="H670" s="1"/>
      <c r="J670" s="1"/>
      <c r="K670" s="1"/>
    </row>
    <row r="671" spans="7:11">
      <c r="G671" s="1"/>
      <c r="H671" s="1"/>
      <c r="J671" s="1"/>
      <c r="K671" s="1"/>
    </row>
    <row r="672" spans="7:11">
      <c r="G672" s="1"/>
      <c r="H672" s="1"/>
      <c r="J672" s="1"/>
      <c r="K672" s="1"/>
    </row>
    <row r="673" spans="7:11">
      <c r="G673" s="1"/>
      <c r="H673" s="1"/>
      <c r="J673" s="1"/>
      <c r="K673" s="1"/>
    </row>
    <row r="674" spans="7:11">
      <c r="G674" s="1"/>
      <c r="H674" s="1"/>
      <c r="J674" s="1"/>
      <c r="K674" s="1"/>
    </row>
    <row r="675" spans="7:11">
      <c r="G675" s="1"/>
      <c r="H675" s="1"/>
      <c r="J675" s="1"/>
      <c r="K675" s="1"/>
    </row>
    <row r="676" spans="7:11">
      <c r="G676" s="1"/>
      <c r="H676" s="1"/>
      <c r="J676" s="1"/>
      <c r="K676" s="1"/>
    </row>
    <row r="677" spans="7:11">
      <c r="G677" s="1"/>
      <c r="H677" s="1"/>
      <c r="J677" s="1"/>
      <c r="K677" s="1"/>
    </row>
    <row r="678" spans="7:11">
      <c r="G678" s="1"/>
      <c r="H678" s="1"/>
      <c r="J678" s="1"/>
      <c r="K678" s="1"/>
    </row>
    <row r="679" spans="7:11">
      <c r="G679" s="1"/>
      <c r="H679" s="1"/>
      <c r="J679" s="1"/>
      <c r="K679" s="1"/>
    </row>
    <row r="680" spans="7:11">
      <c r="G680" s="1"/>
      <c r="H680" s="1"/>
      <c r="J680" s="1"/>
      <c r="K680" s="1"/>
    </row>
    <row r="681" spans="7:11">
      <c r="G681" s="1"/>
      <c r="H681" s="1"/>
      <c r="J681" s="1"/>
      <c r="K681" s="1"/>
    </row>
    <row r="682" spans="7:11">
      <c r="G682" s="1"/>
      <c r="H682" s="1"/>
      <c r="J682" s="1"/>
      <c r="K682" s="1"/>
    </row>
    <row r="683" spans="7:11">
      <c r="G683" s="1"/>
      <c r="H683" s="1"/>
      <c r="J683" s="1"/>
      <c r="K683" s="1"/>
    </row>
    <row r="684" spans="7:11">
      <c r="G684" s="1"/>
      <c r="H684" s="1"/>
      <c r="J684" s="1"/>
      <c r="K684" s="1"/>
    </row>
    <row r="685" spans="7:11">
      <c r="G685" s="1"/>
      <c r="H685" s="1"/>
      <c r="J685" s="1"/>
      <c r="K685" s="1"/>
    </row>
    <row r="686" spans="7:11">
      <c r="G686" s="1"/>
      <c r="H686" s="1"/>
      <c r="J686" s="1"/>
      <c r="K686" s="1"/>
    </row>
    <row r="687" spans="7:11">
      <c r="G687" s="1"/>
      <c r="H687" s="1"/>
      <c r="J687" s="1"/>
      <c r="K687" s="1"/>
    </row>
    <row r="688" spans="7:11">
      <c r="G688" s="1"/>
      <c r="H688" s="1"/>
      <c r="J688" s="1"/>
      <c r="K688" s="1"/>
    </row>
    <row r="689" spans="7:11">
      <c r="G689" s="1"/>
      <c r="H689" s="1"/>
      <c r="J689" s="1"/>
      <c r="K689" s="1"/>
    </row>
    <row r="690" spans="7:11">
      <c r="G690" s="1"/>
      <c r="H690" s="1"/>
      <c r="J690" s="1"/>
      <c r="K690" s="1"/>
    </row>
    <row r="691" spans="7:11">
      <c r="G691" s="1"/>
      <c r="H691" s="1"/>
      <c r="J691" s="1"/>
      <c r="K691" s="1"/>
    </row>
    <row r="692" spans="7:11">
      <c r="G692" s="1"/>
      <c r="H692" s="1"/>
      <c r="J692" s="1"/>
      <c r="K692" s="1"/>
    </row>
    <row r="693" spans="7:11">
      <c r="G693" s="1"/>
      <c r="H693" s="1"/>
      <c r="J693" s="1"/>
      <c r="K693" s="1"/>
    </row>
    <row r="694" spans="7:11">
      <c r="G694" s="1"/>
      <c r="H694" s="1"/>
      <c r="J694" s="1"/>
      <c r="K694" s="1"/>
    </row>
    <row r="695" spans="7:11">
      <c r="G695" s="1"/>
      <c r="H695" s="1"/>
      <c r="J695" s="1"/>
      <c r="K695" s="1"/>
    </row>
    <row r="696" spans="7:11">
      <c r="G696" s="1"/>
      <c r="H696" s="1"/>
      <c r="J696" s="1"/>
      <c r="K696" s="1"/>
    </row>
    <row r="697" spans="7:11">
      <c r="G697" s="1"/>
      <c r="H697" s="1"/>
      <c r="J697" s="1"/>
      <c r="K697" s="1"/>
    </row>
    <row r="698" spans="7:11">
      <c r="G698" s="1"/>
      <c r="H698" s="1"/>
      <c r="J698" s="1"/>
      <c r="K698" s="1"/>
    </row>
    <row r="699" spans="7:11">
      <c r="G699" s="1"/>
      <c r="H699" s="1"/>
      <c r="J699" s="1"/>
      <c r="K699" s="1"/>
    </row>
    <row r="700" spans="7:11">
      <c r="G700" s="1"/>
      <c r="H700" s="1"/>
      <c r="J700" s="1"/>
      <c r="K700" s="1"/>
    </row>
    <row r="701" spans="7:11">
      <c r="G701" s="1"/>
      <c r="H701" s="1"/>
      <c r="J701" s="1"/>
      <c r="K701" s="1"/>
    </row>
    <row r="702" spans="7:11">
      <c r="G702" s="1"/>
      <c r="H702" s="1"/>
      <c r="J702" s="1"/>
      <c r="K702" s="1"/>
    </row>
    <row r="703" spans="7:11">
      <c r="G703" s="1"/>
      <c r="H703" s="1"/>
      <c r="J703" s="1"/>
      <c r="K703" s="1"/>
    </row>
    <row r="704" spans="7:11">
      <c r="G704" s="1"/>
      <c r="H704" s="1"/>
      <c r="J704" s="1"/>
      <c r="K704" s="1"/>
    </row>
    <row r="705" spans="7:11">
      <c r="G705" s="1"/>
      <c r="H705" s="1"/>
      <c r="J705" s="1"/>
      <c r="K705" s="1"/>
    </row>
    <row r="706" spans="7:11">
      <c r="G706" s="1"/>
      <c r="H706" s="1"/>
      <c r="J706" s="1"/>
      <c r="K706" s="1"/>
    </row>
    <row r="707" spans="7:11">
      <c r="G707" s="1"/>
      <c r="H707" s="1"/>
      <c r="J707" s="1"/>
      <c r="K707" s="1"/>
    </row>
    <row r="708" spans="7:11">
      <c r="G708" s="1"/>
      <c r="H708" s="1"/>
      <c r="J708" s="1"/>
      <c r="K708" s="1"/>
    </row>
    <row r="709" spans="7:11">
      <c r="G709" s="1"/>
      <c r="H709" s="1"/>
      <c r="J709" s="1"/>
      <c r="K709" s="1"/>
    </row>
    <row r="710" spans="7:11">
      <c r="G710" s="1"/>
      <c r="H710" s="1"/>
      <c r="J710" s="1"/>
      <c r="K710" s="1"/>
    </row>
    <row r="711" spans="7:11">
      <c r="G711" s="1"/>
      <c r="H711" s="1"/>
      <c r="J711" s="1"/>
      <c r="K711" s="1"/>
    </row>
    <row r="712" spans="7:11">
      <c r="G712" s="1"/>
      <c r="H712" s="1"/>
      <c r="J712" s="1"/>
      <c r="K712" s="1"/>
    </row>
    <row r="713" spans="7:11">
      <c r="G713" s="1"/>
      <c r="H713" s="1"/>
      <c r="J713" s="1"/>
      <c r="K713" s="1"/>
    </row>
    <row r="714" spans="7:11">
      <c r="G714" s="1"/>
      <c r="H714" s="1"/>
      <c r="J714" s="1"/>
      <c r="K714" s="1"/>
    </row>
    <row r="715" spans="7:11">
      <c r="G715" s="1"/>
      <c r="H715" s="1"/>
      <c r="J715" s="1"/>
      <c r="K715" s="1"/>
    </row>
    <row r="716" spans="7:11">
      <c r="G716" s="1"/>
      <c r="H716" s="1"/>
      <c r="J716" s="1"/>
      <c r="K716" s="1"/>
    </row>
    <row r="717" spans="7:11">
      <c r="G717" s="1"/>
      <c r="H717" s="1"/>
      <c r="J717" s="1"/>
      <c r="K717" s="1"/>
    </row>
    <row r="728" spans="4:11">
      <c r="D728" s="7"/>
      <c r="F728" s="6"/>
      <c r="G728" s="5"/>
      <c r="H728" s="4"/>
      <c r="J728" s="5"/>
      <c r="K728" s="4"/>
    </row>
  </sheetData>
  <mergeCells count="12">
    <mergeCell ref="C120:K120"/>
    <mergeCell ref="A41:K41"/>
    <mergeCell ref="C119:K119"/>
    <mergeCell ref="A5:K5"/>
    <mergeCell ref="A8:K8"/>
    <mergeCell ref="A9:K9"/>
    <mergeCell ref="A20:C20"/>
    <mergeCell ref="A36:K36"/>
    <mergeCell ref="C79:J79"/>
    <mergeCell ref="A86:K86"/>
    <mergeCell ref="C93:D93"/>
    <mergeCell ref="C97:D97"/>
  </mergeCells>
  <pageMargins left="0.7" right="0.7" top="0.75" bottom="0.75" header="0.3" footer="0.3"/>
  <pageSetup scale="75" fitToHeight="0" orientation="landscape" r:id="rId1"/>
  <rowBreaks count="2" manualBreakCount="2">
    <brk id="39" max="10" man="1"/>
    <brk id="82" max="10" man="1"/>
  </rowBreaks>
  <colBreaks count="1" manualBreakCount="1">
    <brk id="11" max="7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882"/>
  <sheetViews>
    <sheetView showGridLines="0" view="pageBreakPreview" zoomScaleNormal="100" zoomScaleSheetLayoutView="100" workbookViewId="0"/>
  </sheetViews>
  <sheetFormatPr defaultColWidth="11" defaultRowHeight="12"/>
  <cols>
    <col min="1" max="1" width="5.28515625" style="1" customWidth="1"/>
    <col min="2" max="2" width="2.140625" style="1" customWidth="1"/>
    <col min="3" max="3" width="35" style="1" customWidth="1"/>
    <col min="4" max="4" width="32.7109375" style="1" customWidth="1"/>
    <col min="5" max="5" width="9.28515625" style="1" customWidth="1"/>
    <col min="6" max="6" width="8.5703125" style="1" customWidth="1"/>
    <col min="7" max="7" width="17" style="3" customWidth="1"/>
    <col min="8" max="8" width="17" style="2" customWidth="1"/>
    <col min="9" max="9" width="7.5703125" style="1" customWidth="1"/>
    <col min="10" max="10" width="15.140625" style="3" customWidth="1"/>
    <col min="11" max="11" width="19.42578125" style="2" customWidth="1"/>
    <col min="12" max="256" width="11" style="1"/>
    <col min="257" max="257" width="5.28515625" style="1" customWidth="1"/>
    <col min="258" max="258" width="2.140625" style="1" customWidth="1"/>
    <col min="259" max="259" width="35" style="1" customWidth="1"/>
    <col min="260" max="260" width="32.7109375" style="1" customWidth="1"/>
    <col min="261" max="261" width="9.28515625" style="1" customWidth="1"/>
    <col min="262" max="262" width="8.5703125" style="1" customWidth="1"/>
    <col min="263" max="264" width="17" style="1" customWidth="1"/>
    <col min="265" max="265" width="7.5703125" style="1" customWidth="1"/>
    <col min="266" max="266" width="15.140625" style="1" customWidth="1"/>
    <col min="267" max="267" width="19.42578125" style="1" customWidth="1"/>
    <col min="268" max="512" width="11" style="1"/>
    <col min="513" max="513" width="5.28515625" style="1" customWidth="1"/>
    <col min="514" max="514" width="2.140625" style="1" customWidth="1"/>
    <col min="515" max="515" width="35" style="1" customWidth="1"/>
    <col min="516" max="516" width="32.7109375" style="1" customWidth="1"/>
    <col min="517" max="517" width="9.28515625" style="1" customWidth="1"/>
    <col min="518" max="518" width="8.5703125" style="1" customWidth="1"/>
    <col min="519" max="520" width="17" style="1" customWidth="1"/>
    <col min="521" max="521" width="7.5703125" style="1" customWidth="1"/>
    <col min="522" max="522" width="15.140625" style="1" customWidth="1"/>
    <col min="523" max="523" width="19.42578125" style="1" customWidth="1"/>
    <col min="524" max="768" width="11" style="1"/>
    <col min="769" max="769" width="5.28515625" style="1" customWidth="1"/>
    <col min="770" max="770" width="2.140625" style="1" customWidth="1"/>
    <col min="771" max="771" width="35" style="1" customWidth="1"/>
    <col min="772" max="772" width="32.7109375" style="1" customWidth="1"/>
    <col min="773" max="773" width="9.28515625" style="1" customWidth="1"/>
    <col min="774" max="774" width="8.5703125" style="1" customWidth="1"/>
    <col min="775" max="776" width="17" style="1" customWidth="1"/>
    <col min="777" max="777" width="7.5703125" style="1" customWidth="1"/>
    <col min="778" max="778" width="15.140625" style="1" customWidth="1"/>
    <col min="779" max="779" width="19.42578125" style="1" customWidth="1"/>
    <col min="780" max="1024" width="11" style="1"/>
    <col min="1025" max="1025" width="5.28515625" style="1" customWidth="1"/>
    <col min="1026" max="1026" width="2.140625" style="1" customWidth="1"/>
    <col min="1027" max="1027" width="35" style="1" customWidth="1"/>
    <col min="1028" max="1028" width="32.7109375" style="1" customWidth="1"/>
    <col min="1029" max="1029" width="9.28515625" style="1" customWidth="1"/>
    <col min="1030" max="1030" width="8.5703125" style="1" customWidth="1"/>
    <col min="1031" max="1032" width="17" style="1" customWidth="1"/>
    <col min="1033" max="1033" width="7.5703125" style="1" customWidth="1"/>
    <col min="1034" max="1034" width="15.140625" style="1" customWidth="1"/>
    <col min="1035" max="1035" width="19.42578125" style="1" customWidth="1"/>
    <col min="1036" max="1280" width="11" style="1"/>
    <col min="1281" max="1281" width="5.28515625" style="1" customWidth="1"/>
    <col min="1282" max="1282" width="2.140625" style="1" customWidth="1"/>
    <col min="1283" max="1283" width="35" style="1" customWidth="1"/>
    <col min="1284" max="1284" width="32.7109375" style="1" customWidth="1"/>
    <col min="1285" max="1285" width="9.28515625" style="1" customWidth="1"/>
    <col min="1286" max="1286" width="8.5703125" style="1" customWidth="1"/>
    <col min="1287" max="1288" width="17" style="1" customWidth="1"/>
    <col min="1289" max="1289" width="7.5703125" style="1" customWidth="1"/>
    <col min="1290" max="1290" width="15.140625" style="1" customWidth="1"/>
    <col min="1291" max="1291" width="19.42578125" style="1" customWidth="1"/>
    <col min="1292" max="1536" width="11" style="1"/>
    <col min="1537" max="1537" width="5.28515625" style="1" customWidth="1"/>
    <col min="1538" max="1538" width="2.140625" style="1" customWidth="1"/>
    <col min="1539" max="1539" width="35" style="1" customWidth="1"/>
    <col min="1540" max="1540" width="32.7109375" style="1" customWidth="1"/>
    <col min="1541" max="1541" width="9.28515625" style="1" customWidth="1"/>
    <col min="1542" max="1542" width="8.5703125" style="1" customWidth="1"/>
    <col min="1543" max="1544" width="17" style="1" customWidth="1"/>
    <col min="1545" max="1545" width="7.5703125" style="1" customWidth="1"/>
    <col min="1546" max="1546" width="15.140625" style="1" customWidth="1"/>
    <col min="1547" max="1547" width="19.42578125" style="1" customWidth="1"/>
    <col min="1548" max="1792" width="11" style="1"/>
    <col min="1793" max="1793" width="5.28515625" style="1" customWidth="1"/>
    <col min="1794" max="1794" width="2.140625" style="1" customWidth="1"/>
    <col min="1795" max="1795" width="35" style="1" customWidth="1"/>
    <col min="1796" max="1796" width="32.7109375" style="1" customWidth="1"/>
    <col min="1797" max="1797" width="9.28515625" style="1" customWidth="1"/>
    <col min="1798" max="1798" width="8.5703125" style="1" customWidth="1"/>
    <col min="1799" max="1800" width="17" style="1" customWidth="1"/>
    <col min="1801" max="1801" width="7.5703125" style="1" customWidth="1"/>
    <col min="1802" max="1802" width="15.140625" style="1" customWidth="1"/>
    <col min="1803" max="1803" width="19.42578125" style="1" customWidth="1"/>
    <col min="1804" max="2048" width="11" style="1"/>
    <col min="2049" max="2049" width="5.28515625" style="1" customWidth="1"/>
    <col min="2050" max="2050" width="2.140625" style="1" customWidth="1"/>
    <col min="2051" max="2051" width="35" style="1" customWidth="1"/>
    <col min="2052" max="2052" width="32.7109375" style="1" customWidth="1"/>
    <col min="2053" max="2053" width="9.28515625" style="1" customWidth="1"/>
    <col min="2054" max="2054" width="8.5703125" style="1" customWidth="1"/>
    <col min="2055" max="2056" width="17" style="1" customWidth="1"/>
    <col min="2057" max="2057" width="7.5703125" style="1" customWidth="1"/>
    <col min="2058" max="2058" width="15.140625" style="1" customWidth="1"/>
    <col min="2059" max="2059" width="19.42578125" style="1" customWidth="1"/>
    <col min="2060" max="2304" width="11" style="1"/>
    <col min="2305" max="2305" width="5.28515625" style="1" customWidth="1"/>
    <col min="2306" max="2306" width="2.140625" style="1" customWidth="1"/>
    <col min="2307" max="2307" width="35" style="1" customWidth="1"/>
    <col min="2308" max="2308" width="32.7109375" style="1" customWidth="1"/>
    <col min="2309" max="2309" width="9.28515625" style="1" customWidth="1"/>
    <col min="2310" max="2310" width="8.5703125" style="1" customWidth="1"/>
    <col min="2311" max="2312" width="17" style="1" customWidth="1"/>
    <col min="2313" max="2313" width="7.5703125" style="1" customWidth="1"/>
    <col min="2314" max="2314" width="15.140625" style="1" customWidth="1"/>
    <col min="2315" max="2315" width="19.42578125" style="1" customWidth="1"/>
    <col min="2316" max="2560" width="11" style="1"/>
    <col min="2561" max="2561" width="5.28515625" style="1" customWidth="1"/>
    <col min="2562" max="2562" width="2.140625" style="1" customWidth="1"/>
    <col min="2563" max="2563" width="35" style="1" customWidth="1"/>
    <col min="2564" max="2564" width="32.7109375" style="1" customWidth="1"/>
    <col min="2565" max="2565" width="9.28515625" style="1" customWidth="1"/>
    <col min="2566" max="2566" width="8.5703125" style="1" customWidth="1"/>
    <col min="2567" max="2568" width="17" style="1" customWidth="1"/>
    <col min="2569" max="2569" width="7.5703125" style="1" customWidth="1"/>
    <col min="2570" max="2570" width="15.140625" style="1" customWidth="1"/>
    <col min="2571" max="2571" width="19.42578125" style="1" customWidth="1"/>
    <col min="2572" max="2816" width="11" style="1"/>
    <col min="2817" max="2817" width="5.28515625" style="1" customWidth="1"/>
    <col min="2818" max="2818" width="2.140625" style="1" customWidth="1"/>
    <col min="2819" max="2819" width="35" style="1" customWidth="1"/>
    <col min="2820" max="2820" width="32.7109375" style="1" customWidth="1"/>
    <col min="2821" max="2821" width="9.28515625" style="1" customWidth="1"/>
    <col min="2822" max="2822" width="8.5703125" style="1" customWidth="1"/>
    <col min="2823" max="2824" width="17" style="1" customWidth="1"/>
    <col min="2825" max="2825" width="7.5703125" style="1" customWidth="1"/>
    <col min="2826" max="2826" width="15.140625" style="1" customWidth="1"/>
    <col min="2827" max="2827" width="19.42578125" style="1" customWidth="1"/>
    <col min="2828" max="3072" width="11" style="1"/>
    <col min="3073" max="3073" width="5.28515625" style="1" customWidth="1"/>
    <col min="3074" max="3074" width="2.140625" style="1" customWidth="1"/>
    <col min="3075" max="3075" width="35" style="1" customWidth="1"/>
    <col min="3076" max="3076" width="32.7109375" style="1" customWidth="1"/>
    <col min="3077" max="3077" width="9.28515625" style="1" customWidth="1"/>
    <col min="3078" max="3078" width="8.5703125" style="1" customWidth="1"/>
    <col min="3079" max="3080" width="17" style="1" customWidth="1"/>
    <col min="3081" max="3081" width="7.5703125" style="1" customWidth="1"/>
    <col min="3082" max="3082" width="15.140625" style="1" customWidth="1"/>
    <col min="3083" max="3083" width="19.42578125" style="1" customWidth="1"/>
    <col min="3084" max="3328" width="11" style="1"/>
    <col min="3329" max="3329" width="5.28515625" style="1" customWidth="1"/>
    <col min="3330" max="3330" width="2.140625" style="1" customWidth="1"/>
    <col min="3331" max="3331" width="35" style="1" customWidth="1"/>
    <col min="3332" max="3332" width="32.7109375" style="1" customWidth="1"/>
    <col min="3333" max="3333" width="9.28515625" style="1" customWidth="1"/>
    <col min="3334" max="3334" width="8.5703125" style="1" customWidth="1"/>
    <col min="3335" max="3336" width="17" style="1" customWidth="1"/>
    <col min="3337" max="3337" width="7.5703125" style="1" customWidth="1"/>
    <col min="3338" max="3338" width="15.140625" style="1" customWidth="1"/>
    <col min="3339" max="3339" width="19.42578125" style="1" customWidth="1"/>
    <col min="3340" max="3584" width="11" style="1"/>
    <col min="3585" max="3585" width="5.28515625" style="1" customWidth="1"/>
    <col min="3586" max="3586" width="2.140625" style="1" customWidth="1"/>
    <col min="3587" max="3587" width="35" style="1" customWidth="1"/>
    <col min="3588" max="3588" width="32.7109375" style="1" customWidth="1"/>
    <col min="3589" max="3589" width="9.28515625" style="1" customWidth="1"/>
    <col min="3590" max="3590" width="8.5703125" style="1" customWidth="1"/>
    <col min="3591" max="3592" width="17" style="1" customWidth="1"/>
    <col min="3593" max="3593" width="7.5703125" style="1" customWidth="1"/>
    <col min="3594" max="3594" width="15.140625" style="1" customWidth="1"/>
    <col min="3595" max="3595" width="19.42578125" style="1" customWidth="1"/>
    <col min="3596" max="3840" width="11" style="1"/>
    <col min="3841" max="3841" width="5.28515625" style="1" customWidth="1"/>
    <col min="3842" max="3842" width="2.140625" style="1" customWidth="1"/>
    <col min="3843" max="3843" width="35" style="1" customWidth="1"/>
    <col min="3844" max="3844" width="32.7109375" style="1" customWidth="1"/>
    <col min="3845" max="3845" width="9.28515625" style="1" customWidth="1"/>
    <col min="3846" max="3846" width="8.5703125" style="1" customWidth="1"/>
    <col min="3847" max="3848" width="17" style="1" customWidth="1"/>
    <col min="3849" max="3849" width="7.5703125" style="1" customWidth="1"/>
    <col min="3850" max="3850" width="15.140625" style="1" customWidth="1"/>
    <col min="3851" max="3851" width="19.42578125" style="1" customWidth="1"/>
    <col min="3852" max="4096" width="11" style="1"/>
    <col min="4097" max="4097" width="5.28515625" style="1" customWidth="1"/>
    <col min="4098" max="4098" width="2.140625" style="1" customWidth="1"/>
    <col min="4099" max="4099" width="35" style="1" customWidth="1"/>
    <col min="4100" max="4100" width="32.7109375" style="1" customWidth="1"/>
    <col min="4101" max="4101" width="9.28515625" style="1" customWidth="1"/>
    <col min="4102" max="4102" width="8.5703125" style="1" customWidth="1"/>
    <col min="4103" max="4104" width="17" style="1" customWidth="1"/>
    <col min="4105" max="4105" width="7.5703125" style="1" customWidth="1"/>
    <col min="4106" max="4106" width="15.140625" style="1" customWidth="1"/>
    <col min="4107" max="4107" width="19.42578125" style="1" customWidth="1"/>
    <col min="4108" max="4352" width="11" style="1"/>
    <col min="4353" max="4353" width="5.28515625" style="1" customWidth="1"/>
    <col min="4354" max="4354" width="2.140625" style="1" customWidth="1"/>
    <col min="4355" max="4355" width="35" style="1" customWidth="1"/>
    <col min="4356" max="4356" width="32.7109375" style="1" customWidth="1"/>
    <col min="4357" max="4357" width="9.28515625" style="1" customWidth="1"/>
    <col min="4358" max="4358" width="8.5703125" style="1" customWidth="1"/>
    <col min="4359" max="4360" width="17" style="1" customWidth="1"/>
    <col min="4361" max="4361" width="7.5703125" style="1" customWidth="1"/>
    <col min="4362" max="4362" width="15.140625" style="1" customWidth="1"/>
    <col min="4363" max="4363" width="19.42578125" style="1" customWidth="1"/>
    <col min="4364" max="4608" width="11" style="1"/>
    <col min="4609" max="4609" width="5.28515625" style="1" customWidth="1"/>
    <col min="4610" max="4610" width="2.140625" style="1" customWidth="1"/>
    <col min="4611" max="4611" width="35" style="1" customWidth="1"/>
    <col min="4612" max="4612" width="32.7109375" style="1" customWidth="1"/>
    <col min="4613" max="4613" width="9.28515625" style="1" customWidth="1"/>
    <col min="4614" max="4614" width="8.5703125" style="1" customWidth="1"/>
    <col min="4615" max="4616" width="17" style="1" customWidth="1"/>
    <col min="4617" max="4617" width="7.5703125" style="1" customWidth="1"/>
    <col min="4618" max="4618" width="15.140625" style="1" customWidth="1"/>
    <col min="4619" max="4619" width="19.42578125" style="1" customWidth="1"/>
    <col min="4620" max="4864" width="11" style="1"/>
    <col min="4865" max="4865" width="5.28515625" style="1" customWidth="1"/>
    <col min="4866" max="4866" width="2.140625" style="1" customWidth="1"/>
    <col min="4867" max="4867" width="35" style="1" customWidth="1"/>
    <col min="4868" max="4868" width="32.7109375" style="1" customWidth="1"/>
    <col min="4869" max="4869" width="9.28515625" style="1" customWidth="1"/>
    <col min="4870" max="4870" width="8.5703125" style="1" customWidth="1"/>
    <col min="4871" max="4872" width="17" style="1" customWidth="1"/>
    <col min="4873" max="4873" width="7.5703125" style="1" customWidth="1"/>
    <col min="4874" max="4874" width="15.140625" style="1" customWidth="1"/>
    <col min="4875" max="4875" width="19.42578125" style="1" customWidth="1"/>
    <col min="4876" max="5120" width="11" style="1"/>
    <col min="5121" max="5121" width="5.28515625" style="1" customWidth="1"/>
    <col min="5122" max="5122" width="2.140625" style="1" customWidth="1"/>
    <col min="5123" max="5123" width="35" style="1" customWidth="1"/>
    <col min="5124" max="5124" width="32.7109375" style="1" customWidth="1"/>
    <col min="5125" max="5125" width="9.28515625" style="1" customWidth="1"/>
    <col min="5126" max="5126" width="8.5703125" style="1" customWidth="1"/>
    <col min="5127" max="5128" width="17" style="1" customWidth="1"/>
    <col min="5129" max="5129" width="7.5703125" style="1" customWidth="1"/>
    <col min="5130" max="5130" width="15.140625" style="1" customWidth="1"/>
    <col min="5131" max="5131" width="19.42578125" style="1" customWidth="1"/>
    <col min="5132" max="5376" width="11" style="1"/>
    <col min="5377" max="5377" width="5.28515625" style="1" customWidth="1"/>
    <col min="5378" max="5378" width="2.140625" style="1" customWidth="1"/>
    <col min="5379" max="5379" width="35" style="1" customWidth="1"/>
    <col min="5380" max="5380" width="32.7109375" style="1" customWidth="1"/>
    <col min="5381" max="5381" width="9.28515625" style="1" customWidth="1"/>
    <col min="5382" max="5382" width="8.5703125" style="1" customWidth="1"/>
    <col min="5383" max="5384" width="17" style="1" customWidth="1"/>
    <col min="5385" max="5385" width="7.5703125" style="1" customWidth="1"/>
    <col min="5386" max="5386" width="15.140625" style="1" customWidth="1"/>
    <col min="5387" max="5387" width="19.42578125" style="1" customWidth="1"/>
    <col min="5388" max="5632" width="11" style="1"/>
    <col min="5633" max="5633" width="5.28515625" style="1" customWidth="1"/>
    <col min="5634" max="5634" width="2.140625" style="1" customWidth="1"/>
    <col min="5635" max="5635" width="35" style="1" customWidth="1"/>
    <col min="5636" max="5636" width="32.7109375" style="1" customWidth="1"/>
    <col min="5637" max="5637" width="9.28515625" style="1" customWidth="1"/>
    <col min="5638" max="5638" width="8.5703125" style="1" customWidth="1"/>
    <col min="5639" max="5640" width="17" style="1" customWidth="1"/>
    <col min="5641" max="5641" width="7.5703125" style="1" customWidth="1"/>
    <col min="5642" max="5642" width="15.140625" style="1" customWidth="1"/>
    <col min="5643" max="5643" width="19.42578125" style="1" customWidth="1"/>
    <col min="5644" max="5888" width="11" style="1"/>
    <col min="5889" max="5889" width="5.28515625" style="1" customWidth="1"/>
    <col min="5890" max="5890" width="2.140625" style="1" customWidth="1"/>
    <col min="5891" max="5891" width="35" style="1" customWidth="1"/>
    <col min="5892" max="5892" width="32.7109375" style="1" customWidth="1"/>
    <col min="5893" max="5893" width="9.28515625" style="1" customWidth="1"/>
    <col min="5894" max="5894" width="8.5703125" style="1" customWidth="1"/>
    <col min="5895" max="5896" width="17" style="1" customWidth="1"/>
    <col min="5897" max="5897" width="7.5703125" style="1" customWidth="1"/>
    <col min="5898" max="5898" width="15.140625" style="1" customWidth="1"/>
    <col min="5899" max="5899" width="19.42578125" style="1" customWidth="1"/>
    <col min="5900" max="6144" width="11" style="1"/>
    <col min="6145" max="6145" width="5.28515625" style="1" customWidth="1"/>
    <col min="6146" max="6146" width="2.140625" style="1" customWidth="1"/>
    <col min="6147" max="6147" width="35" style="1" customWidth="1"/>
    <col min="6148" max="6148" width="32.7109375" style="1" customWidth="1"/>
    <col min="6149" max="6149" width="9.28515625" style="1" customWidth="1"/>
    <col min="6150" max="6150" width="8.5703125" style="1" customWidth="1"/>
    <col min="6151" max="6152" width="17" style="1" customWidth="1"/>
    <col min="6153" max="6153" width="7.5703125" style="1" customWidth="1"/>
    <col min="6154" max="6154" width="15.140625" style="1" customWidth="1"/>
    <col min="6155" max="6155" width="19.42578125" style="1" customWidth="1"/>
    <col min="6156" max="6400" width="11" style="1"/>
    <col min="6401" max="6401" width="5.28515625" style="1" customWidth="1"/>
    <col min="6402" max="6402" width="2.140625" style="1" customWidth="1"/>
    <col min="6403" max="6403" width="35" style="1" customWidth="1"/>
    <col min="6404" max="6404" width="32.7109375" style="1" customWidth="1"/>
    <col min="6405" max="6405" width="9.28515625" style="1" customWidth="1"/>
    <col min="6406" max="6406" width="8.5703125" style="1" customWidth="1"/>
    <col min="6407" max="6408" width="17" style="1" customWidth="1"/>
    <col min="6409" max="6409" width="7.5703125" style="1" customWidth="1"/>
    <col min="6410" max="6410" width="15.140625" style="1" customWidth="1"/>
    <col min="6411" max="6411" width="19.42578125" style="1" customWidth="1"/>
    <col min="6412" max="6656" width="11" style="1"/>
    <col min="6657" max="6657" width="5.28515625" style="1" customWidth="1"/>
    <col min="6658" max="6658" width="2.140625" style="1" customWidth="1"/>
    <col min="6659" max="6659" width="35" style="1" customWidth="1"/>
    <col min="6660" max="6660" width="32.7109375" style="1" customWidth="1"/>
    <col min="6661" max="6661" width="9.28515625" style="1" customWidth="1"/>
    <col min="6662" max="6662" width="8.5703125" style="1" customWidth="1"/>
    <col min="6663" max="6664" width="17" style="1" customWidth="1"/>
    <col min="6665" max="6665" width="7.5703125" style="1" customWidth="1"/>
    <col min="6666" max="6666" width="15.140625" style="1" customWidth="1"/>
    <col min="6667" max="6667" width="19.42578125" style="1" customWidth="1"/>
    <col min="6668" max="6912" width="11" style="1"/>
    <col min="6913" max="6913" width="5.28515625" style="1" customWidth="1"/>
    <col min="6914" max="6914" width="2.140625" style="1" customWidth="1"/>
    <col min="6915" max="6915" width="35" style="1" customWidth="1"/>
    <col min="6916" max="6916" width="32.7109375" style="1" customWidth="1"/>
    <col min="6917" max="6917" width="9.28515625" style="1" customWidth="1"/>
    <col min="6918" max="6918" width="8.5703125" style="1" customWidth="1"/>
    <col min="6919" max="6920" width="17" style="1" customWidth="1"/>
    <col min="6921" max="6921" width="7.5703125" style="1" customWidth="1"/>
    <col min="6922" max="6922" width="15.140625" style="1" customWidth="1"/>
    <col min="6923" max="6923" width="19.42578125" style="1" customWidth="1"/>
    <col min="6924" max="7168" width="11" style="1"/>
    <col min="7169" max="7169" width="5.28515625" style="1" customWidth="1"/>
    <col min="7170" max="7170" width="2.140625" style="1" customWidth="1"/>
    <col min="7171" max="7171" width="35" style="1" customWidth="1"/>
    <col min="7172" max="7172" width="32.7109375" style="1" customWidth="1"/>
    <col min="7173" max="7173" width="9.28515625" style="1" customWidth="1"/>
    <col min="7174" max="7174" width="8.5703125" style="1" customWidth="1"/>
    <col min="7175" max="7176" width="17" style="1" customWidth="1"/>
    <col min="7177" max="7177" width="7.5703125" style="1" customWidth="1"/>
    <col min="7178" max="7178" width="15.140625" style="1" customWidth="1"/>
    <col min="7179" max="7179" width="19.42578125" style="1" customWidth="1"/>
    <col min="7180" max="7424" width="11" style="1"/>
    <col min="7425" max="7425" width="5.28515625" style="1" customWidth="1"/>
    <col min="7426" max="7426" width="2.140625" style="1" customWidth="1"/>
    <col min="7427" max="7427" width="35" style="1" customWidth="1"/>
    <col min="7428" max="7428" width="32.7109375" style="1" customWidth="1"/>
    <col min="7429" max="7429" width="9.28515625" style="1" customWidth="1"/>
    <col min="7430" max="7430" width="8.5703125" style="1" customWidth="1"/>
    <col min="7431" max="7432" width="17" style="1" customWidth="1"/>
    <col min="7433" max="7433" width="7.5703125" style="1" customWidth="1"/>
    <col min="7434" max="7434" width="15.140625" style="1" customWidth="1"/>
    <col min="7435" max="7435" width="19.42578125" style="1" customWidth="1"/>
    <col min="7436" max="7680" width="11" style="1"/>
    <col min="7681" max="7681" width="5.28515625" style="1" customWidth="1"/>
    <col min="7682" max="7682" width="2.140625" style="1" customWidth="1"/>
    <col min="7683" max="7683" width="35" style="1" customWidth="1"/>
    <col min="7684" max="7684" width="32.7109375" style="1" customWidth="1"/>
    <col min="7685" max="7685" width="9.28515625" style="1" customWidth="1"/>
    <col min="7686" max="7686" width="8.5703125" style="1" customWidth="1"/>
    <col min="7687" max="7688" width="17" style="1" customWidth="1"/>
    <col min="7689" max="7689" width="7.5703125" style="1" customWidth="1"/>
    <col min="7690" max="7690" width="15.140625" style="1" customWidth="1"/>
    <col min="7691" max="7691" width="19.42578125" style="1" customWidth="1"/>
    <col min="7692" max="7936" width="11" style="1"/>
    <col min="7937" max="7937" width="5.28515625" style="1" customWidth="1"/>
    <col min="7938" max="7938" width="2.140625" style="1" customWidth="1"/>
    <col min="7939" max="7939" width="35" style="1" customWidth="1"/>
    <col min="7940" max="7940" width="32.7109375" style="1" customWidth="1"/>
    <col min="7941" max="7941" width="9.28515625" style="1" customWidth="1"/>
    <col min="7942" max="7942" width="8.5703125" style="1" customWidth="1"/>
    <col min="7943" max="7944" width="17" style="1" customWidth="1"/>
    <col min="7945" max="7945" width="7.5703125" style="1" customWidth="1"/>
    <col min="7946" max="7946" width="15.140625" style="1" customWidth="1"/>
    <col min="7947" max="7947" width="19.42578125" style="1" customWidth="1"/>
    <col min="7948" max="8192" width="11" style="1"/>
    <col min="8193" max="8193" width="5.28515625" style="1" customWidth="1"/>
    <col min="8194" max="8194" width="2.140625" style="1" customWidth="1"/>
    <col min="8195" max="8195" width="35" style="1" customWidth="1"/>
    <col min="8196" max="8196" width="32.7109375" style="1" customWidth="1"/>
    <col min="8197" max="8197" width="9.28515625" style="1" customWidth="1"/>
    <col min="8198" max="8198" width="8.5703125" style="1" customWidth="1"/>
    <col min="8199" max="8200" width="17" style="1" customWidth="1"/>
    <col min="8201" max="8201" width="7.5703125" style="1" customWidth="1"/>
    <col min="8202" max="8202" width="15.140625" style="1" customWidth="1"/>
    <col min="8203" max="8203" width="19.42578125" style="1" customWidth="1"/>
    <col min="8204" max="8448" width="11" style="1"/>
    <col min="8449" max="8449" width="5.28515625" style="1" customWidth="1"/>
    <col min="8450" max="8450" width="2.140625" style="1" customWidth="1"/>
    <col min="8451" max="8451" width="35" style="1" customWidth="1"/>
    <col min="8452" max="8452" width="32.7109375" style="1" customWidth="1"/>
    <col min="8453" max="8453" width="9.28515625" style="1" customWidth="1"/>
    <col min="8454" max="8454" width="8.5703125" style="1" customWidth="1"/>
    <col min="8455" max="8456" width="17" style="1" customWidth="1"/>
    <col min="8457" max="8457" width="7.5703125" style="1" customWidth="1"/>
    <col min="8458" max="8458" width="15.140625" style="1" customWidth="1"/>
    <col min="8459" max="8459" width="19.42578125" style="1" customWidth="1"/>
    <col min="8460" max="8704" width="11" style="1"/>
    <col min="8705" max="8705" width="5.28515625" style="1" customWidth="1"/>
    <col min="8706" max="8706" width="2.140625" style="1" customWidth="1"/>
    <col min="8707" max="8707" width="35" style="1" customWidth="1"/>
    <col min="8708" max="8708" width="32.7109375" style="1" customWidth="1"/>
    <col min="8709" max="8709" width="9.28515625" style="1" customWidth="1"/>
    <col min="8710" max="8710" width="8.5703125" style="1" customWidth="1"/>
    <col min="8711" max="8712" width="17" style="1" customWidth="1"/>
    <col min="8713" max="8713" width="7.5703125" style="1" customWidth="1"/>
    <col min="8714" max="8714" width="15.140625" style="1" customWidth="1"/>
    <col min="8715" max="8715" width="19.42578125" style="1" customWidth="1"/>
    <col min="8716" max="8960" width="11" style="1"/>
    <col min="8961" max="8961" width="5.28515625" style="1" customWidth="1"/>
    <col min="8962" max="8962" width="2.140625" style="1" customWidth="1"/>
    <col min="8963" max="8963" width="35" style="1" customWidth="1"/>
    <col min="8964" max="8964" width="32.7109375" style="1" customWidth="1"/>
    <col min="8965" max="8965" width="9.28515625" style="1" customWidth="1"/>
    <col min="8966" max="8966" width="8.5703125" style="1" customWidth="1"/>
    <col min="8967" max="8968" width="17" style="1" customWidth="1"/>
    <col min="8969" max="8969" width="7.5703125" style="1" customWidth="1"/>
    <col min="8970" max="8970" width="15.140625" style="1" customWidth="1"/>
    <col min="8971" max="8971" width="19.42578125" style="1" customWidth="1"/>
    <col min="8972" max="9216" width="11" style="1"/>
    <col min="9217" max="9217" width="5.28515625" style="1" customWidth="1"/>
    <col min="9218" max="9218" width="2.140625" style="1" customWidth="1"/>
    <col min="9219" max="9219" width="35" style="1" customWidth="1"/>
    <col min="9220" max="9220" width="32.7109375" style="1" customWidth="1"/>
    <col min="9221" max="9221" width="9.28515625" style="1" customWidth="1"/>
    <col min="9222" max="9222" width="8.5703125" style="1" customWidth="1"/>
    <col min="9223" max="9224" width="17" style="1" customWidth="1"/>
    <col min="9225" max="9225" width="7.5703125" style="1" customWidth="1"/>
    <col min="9226" max="9226" width="15.140625" style="1" customWidth="1"/>
    <col min="9227" max="9227" width="19.42578125" style="1" customWidth="1"/>
    <col min="9228" max="9472" width="11" style="1"/>
    <col min="9473" max="9473" width="5.28515625" style="1" customWidth="1"/>
    <col min="9474" max="9474" width="2.140625" style="1" customWidth="1"/>
    <col min="9475" max="9475" width="35" style="1" customWidth="1"/>
    <col min="9476" max="9476" width="32.7109375" style="1" customWidth="1"/>
    <col min="9477" max="9477" width="9.28515625" style="1" customWidth="1"/>
    <col min="9478" max="9478" width="8.5703125" style="1" customWidth="1"/>
    <col min="9479" max="9480" width="17" style="1" customWidth="1"/>
    <col min="9481" max="9481" width="7.5703125" style="1" customWidth="1"/>
    <col min="9482" max="9482" width="15.140625" style="1" customWidth="1"/>
    <col min="9483" max="9483" width="19.42578125" style="1" customWidth="1"/>
    <col min="9484" max="9728" width="11" style="1"/>
    <col min="9729" max="9729" width="5.28515625" style="1" customWidth="1"/>
    <col min="9730" max="9730" width="2.140625" style="1" customWidth="1"/>
    <col min="9731" max="9731" width="35" style="1" customWidth="1"/>
    <col min="9732" max="9732" width="32.7109375" style="1" customWidth="1"/>
    <col min="9733" max="9733" width="9.28515625" style="1" customWidth="1"/>
    <col min="9734" max="9734" width="8.5703125" style="1" customWidth="1"/>
    <col min="9735" max="9736" width="17" style="1" customWidth="1"/>
    <col min="9737" max="9737" width="7.5703125" style="1" customWidth="1"/>
    <col min="9738" max="9738" width="15.140625" style="1" customWidth="1"/>
    <col min="9739" max="9739" width="19.42578125" style="1" customWidth="1"/>
    <col min="9740" max="9984" width="11" style="1"/>
    <col min="9985" max="9985" width="5.28515625" style="1" customWidth="1"/>
    <col min="9986" max="9986" width="2.140625" style="1" customWidth="1"/>
    <col min="9987" max="9987" width="35" style="1" customWidth="1"/>
    <col min="9988" max="9988" width="32.7109375" style="1" customWidth="1"/>
    <col min="9989" max="9989" width="9.28515625" style="1" customWidth="1"/>
    <col min="9990" max="9990" width="8.5703125" style="1" customWidth="1"/>
    <col min="9991" max="9992" width="17" style="1" customWidth="1"/>
    <col min="9993" max="9993" width="7.5703125" style="1" customWidth="1"/>
    <col min="9994" max="9994" width="15.140625" style="1" customWidth="1"/>
    <col min="9995" max="9995" width="19.42578125" style="1" customWidth="1"/>
    <col min="9996" max="10240" width="11" style="1"/>
    <col min="10241" max="10241" width="5.28515625" style="1" customWidth="1"/>
    <col min="10242" max="10242" width="2.140625" style="1" customWidth="1"/>
    <col min="10243" max="10243" width="35" style="1" customWidth="1"/>
    <col min="10244" max="10244" width="32.7109375" style="1" customWidth="1"/>
    <col min="10245" max="10245" width="9.28515625" style="1" customWidth="1"/>
    <col min="10246" max="10246" width="8.5703125" style="1" customWidth="1"/>
    <col min="10247" max="10248" width="17" style="1" customWidth="1"/>
    <col min="10249" max="10249" width="7.5703125" style="1" customWidth="1"/>
    <col min="10250" max="10250" width="15.140625" style="1" customWidth="1"/>
    <col min="10251" max="10251" width="19.42578125" style="1" customWidth="1"/>
    <col min="10252" max="10496" width="11" style="1"/>
    <col min="10497" max="10497" width="5.28515625" style="1" customWidth="1"/>
    <col min="10498" max="10498" width="2.140625" style="1" customWidth="1"/>
    <col min="10499" max="10499" width="35" style="1" customWidth="1"/>
    <col min="10500" max="10500" width="32.7109375" style="1" customWidth="1"/>
    <col min="10501" max="10501" width="9.28515625" style="1" customWidth="1"/>
    <col min="10502" max="10502" width="8.5703125" style="1" customWidth="1"/>
    <col min="10503" max="10504" width="17" style="1" customWidth="1"/>
    <col min="10505" max="10505" width="7.5703125" style="1" customWidth="1"/>
    <col min="10506" max="10506" width="15.140625" style="1" customWidth="1"/>
    <col min="10507" max="10507" width="19.42578125" style="1" customWidth="1"/>
    <col min="10508" max="10752" width="11" style="1"/>
    <col min="10753" max="10753" width="5.28515625" style="1" customWidth="1"/>
    <col min="10754" max="10754" width="2.140625" style="1" customWidth="1"/>
    <col min="10755" max="10755" width="35" style="1" customWidth="1"/>
    <col min="10756" max="10756" width="32.7109375" style="1" customWidth="1"/>
    <col min="10757" max="10757" width="9.28515625" style="1" customWidth="1"/>
    <col min="10758" max="10758" width="8.5703125" style="1" customWidth="1"/>
    <col min="10759" max="10760" width="17" style="1" customWidth="1"/>
    <col min="10761" max="10761" width="7.5703125" style="1" customWidth="1"/>
    <col min="10762" max="10762" width="15.140625" style="1" customWidth="1"/>
    <col min="10763" max="10763" width="19.42578125" style="1" customWidth="1"/>
    <col min="10764" max="11008" width="11" style="1"/>
    <col min="11009" max="11009" width="5.28515625" style="1" customWidth="1"/>
    <col min="11010" max="11010" width="2.140625" style="1" customWidth="1"/>
    <col min="11011" max="11011" width="35" style="1" customWidth="1"/>
    <col min="11012" max="11012" width="32.7109375" style="1" customWidth="1"/>
    <col min="11013" max="11013" width="9.28515625" style="1" customWidth="1"/>
    <col min="11014" max="11014" width="8.5703125" style="1" customWidth="1"/>
    <col min="11015" max="11016" width="17" style="1" customWidth="1"/>
    <col min="11017" max="11017" width="7.5703125" style="1" customWidth="1"/>
    <col min="11018" max="11018" width="15.140625" style="1" customWidth="1"/>
    <col min="11019" max="11019" width="19.42578125" style="1" customWidth="1"/>
    <col min="11020" max="11264" width="11" style="1"/>
    <col min="11265" max="11265" width="5.28515625" style="1" customWidth="1"/>
    <col min="11266" max="11266" width="2.140625" style="1" customWidth="1"/>
    <col min="11267" max="11267" width="35" style="1" customWidth="1"/>
    <col min="11268" max="11268" width="32.7109375" style="1" customWidth="1"/>
    <col min="11269" max="11269" width="9.28515625" style="1" customWidth="1"/>
    <col min="11270" max="11270" width="8.5703125" style="1" customWidth="1"/>
    <col min="11271" max="11272" width="17" style="1" customWidth="1"/>
    <col min="11273" max="11273" width="7.5703125" style="1" customWidth="1"/>
    <col min="11274" max="11274" width="15.140625" style="1" customWidth="1"/>
    <col min="11275" max="11275" width="19.42578125" style="1" customWidth="1"/>
    <col min="11276" max="11520" width="11" style="1"/>
    <col min="11521" max="11521" width="5.28515625" style="1" customWidth="1"/>
    <col min="11522" max="11522" width="2.140625" style="1" customWidth="1"/>
    <col min="11523" max="11523" width="35" style="1" customWidth="1"/>
    <col min="11524" max="11524" width="32.7109375" style="1" customWidth="1"/>
    <col min="11525" max="11525" width="9.28515625" style="1" customWidth="1"/>
    <col min="11526" max="11526" width="8.5703125" style="1" customWidth="1"/>
    <col min="11527" max="11528" width="17" style="1" customWidth="1"/>
    <col min="11529" max="11529" width="7.5703125" style="1" customWidth="1"/>
    <col min="11530" max="11530" width="15.140625" style="1" customWidth="1"/>
    <col min="11531" max="11531" width="19.42578125" style="1" customWidth="1"/>
    <col min="11532" max="11776" width="11" style="1"/>
    <col min="11777" max="11777" width="5.28515625" style="1" customWidth="1"/>
    <col min="11778" max="11778" width="2.140625" style="1" customWidth="1"/>
    <col min="11779" max="11779" width="35" style="1" customWidth="1"/>
    <col min="11780" max="11780" width="32.7109375" style="1" customWidth="1"/>
    <col min="11781" max="11781" width="9.28515625" style="1" customWidth="1"/>
    <col min="11782" max="11782" width="8.5703125" style="1" customWidth="1"/>
    <col min="11783" max="11784" width="17" style="1" customWidth="1"/>
    <col min="11785" max="11785" width="7.5703125" style="1" customWidth="1"/>
    <col min="11786" max="11786" width="15.140625" style="1" customWidth="1"/>
    <col min="11787" max="11787" width="19.42578125" style="1" customWidth="1"/>
    <col min="11788" max="12032" width="11" style="1"/>
    <col min="12033" max="12033" width="5.28515625" style="1" customWidth="1"/>
    <col min="12034" max="12034" width="2.140625" style="1" customWidth="1"/>
    <col min="12035" max="12035" width="35" style="1" customWidth="1"/>
    <col min="12036" max="12036" width="32.7109375" style="1" customWidth="1"/>
    <col min="12037" max="12037" width="9.28515625" style="1" customWidth="1"/>
    <col min="12038" max="12038" width="8.5703125" style="1" customWidth="1"/>
    <col min="12039" max="12040" width="17" style="1" customWidth="1"/>
    <col min="12041" max="12041" width="7.5703125" style="1" customWidth="1"/>
    <col min="12042" max="12042" width="15.140625" style="1" customWidth="1"/>
    <col min="12043" max="12043" width="19.42578125" style="1" customWidth="1"/>
    <col min="12044" max="12288" width="11" style="1"/>
    <col min="12289" max="12289" width="5.28515625" style="1" customWidth="1"/>
    <col min="12290" max="12290" width="2.140625" style="1" customWidth="1"/>
    <col min="12291" max="12291" width="35" style="1" customWidth="1"/>
    <col min="12292" max="12292" width="32.7109375" style="1" customWidth="1"/>
    <col min="12293" max="12293" width="9.28515625" style="1" customWidth="1"/>
    <col min="12294" max="12294" width="8.5703125" style="1" customWidth="1"/>
    <col min="12295" max="12296" width="17" style="1" customWidth="1"/>
    <col min="12297" max="12297" width="7.5703125" style="1" customWidth="1"/>
    <col min="12298" max="12298" width="15.140625" style="1" customWidth="1"/>
    <col min="12299" max="12299" width="19.42578125" style="1" customWidth="1"/>
    <col min="12300" max="12544" width="11" style="1"/>
    <col min="12545" max="12545" width="5.28515625" style="1" customWidth="1"/>
    <col min="12546" max="12546" width="2.140625" style="1" customWidth="1"/>
    <col min="12547" max="12547" width="35" style="1" customWidth="1"/>
    <col min="12548" max="12548" width="32.7109375" style="1" customWidth="1"/>
    <col min="12549" max="12549" width="9.28515625" style="1" customWidth="1"/>
    <col min="12550" max="12550" width="8.5703125" style="1" customWidth="1"/>
    <col min="12551" max="12552" width="17" style="1" customWidth="1"/>
    <col min="12553" max="12553" width="7.5703125" style="1" customWidth="1"/>
    <col min="12554" max="12554" width="15.140625" style="1" customWidth="1"/>
    <col min="12555" max="12555" width="19.42578125" style="1" customWidth="1"/>
    <col min="12556" max="12800" width="11" style="1"/>
    <col min="12801" max="12801" width="5.28515625" style="1" customWidth="1"/>
    <col min="12802" max="12802" width="2.140625" style="1" customWidth="1"/>
    <col min="12803" max="12803" width="35" style="1" customWidth="1"/>
    <col min="12804" max="12804" width="32.7109375" style="1" customWidth="1"/>
    <col min="12805" max="12805" width="9.28515625" style="1" customWidth="1"/>
    <col min="12806" max="12806" width="8.5703125" style="1" customWidth="1"/>
    <col min="12807" max="12808" width="17" style="1" customWidth="1"/>
    <col min="12809" max="12809" width="7.5703125" style="1" customWidth="1"/>
    <col min="12810" max="12810" width="15.140625" style="1" customWidth="1"/>
    <col min="12811" max="12811" width="19.42578125" style="1" customWidth="1"/>
    <col min="12812" max="13056" width="11" style="1"/>
    <col min="13057" max="13057" width="5.28515625" style="1" customWidth="1"/>
    <col min="13058" max="13058" width="2.140625" style="1" customWidth="1"/>
    <col min="13059" max="13059" width="35" style="1" customWidth="1"/>
    <col min="13060" max="13060" width="32.7109375" style="1" customWidth="1"/>
    <col min="13061" max="13061" width="9.28515625" style="1" customWidth="1"/>
    <col min="13062" max="13062" width="8.5703125" style="1" customWidth="1"/>
    <col min="13063" max="13064" width="17" style="1" customWidth="1"/>
    <col min="13065" max="13065" width="7.5703125" style="1" customWidth="1"/>
    <col min="13066" max="13066" width="15.140625" style="1" customWidth="1"/>
    <col min="13067" max="13067" width="19.42578125" style="1" customWidth="1"/>
    <col min="13068" max="13312" width="11" style="1"/>
    <col min="13313" max="13313" width="5.28515625" style="1" customWidth="1"/>
    <col min="13314" max="13314" width="2.140625" style="1" customWidth="1"/>
    <col min="13315" max="13315" width="35" style="1" customWidth="1"/>
    <col min="13316" max="13316" width="32.7109375" style="1" customWidth="1"/>
    <col min="13317" max="13317" width="9.28515625" style="1" customWidth="1"/>
    <col min="13318" max="13318" width="8.5703125" style="1" customWidth="1"/>
    <col min="13319" max="13320" width="17" style="1" customWidth="1"/>
    <col min="13321" max="13321" width="7.5703125" style="1" customWidth="1"/>
    <col min="13322" max="13322" width="15.140625" style="1" customWidth="1"/>
    <col min="13323" max="13323" width="19.42578125" style="1" customWidth="1"/>
    <col min="13324" max="13568" width="11" style="1"/>
    <col min="13569" max="13569" width="5.28515625" style="1" customWidth="1"/>
    <col min="13570" max="13570" width="2.140625" style="1" customWidth="1"/>
    <col min="13571" max="13571" width="35" style="1" customWidth="1"/>
    <col min="13572" max="13572" width="32.7109375" style="1" customWidth="1"/>
    <col min="13573" max="13573" width="9.28515625" style="1" customWidth="1"/>
    <col min="13574" max="13574" width="8.5703125" style="1" customWidth="1"/>
    <col min="13575" max="13576" width="17" style="1" customWidth="1"/>
    <col min="13577" max="13577" width="7.5703125" style="1" customWidth="1"/>
    <col min="13578" max="13578" width="15.140625" style="1" customWidth="1"/>
    <col min="13579" max="13579" width="19.42578125" style="1" customWidth="1"/>
    <col min="13580" max="13824" width="11" style="1"/>
    <col min="13825" max="13825" width="5.28515625" style="1" customWidth="1"/>
    <col min="13826" max="13826" width="2.140625" style="1" customWidth="1"/>
    <col min="13827" max="13827" width="35" style="1" customWidth="1"/>
    <col min="13828" max="13828" width="32.7109375" style="1" customWidth="1"/>
    <col min="13829" max="13829" width="9.28515625" style="1" customWidth="1"/>
    <col min="13830" max="13830" width="8.5703125" style="1" customWidth="1"/>
    <col min="13831" max="13832" width="17" style="1" customWidth="1"/>
    <col min="13833" max="13833" width="7.5703125" style="1" customWidth="1"/>
    <col min="13834" max="13834" width="15.140625" style="1" customWidth="1"/>
    <col min="13835" max="13835" width="19.42578125" style="1" customWidth="1"/>
    <col min="13836" max="14080" width="11" style="1"/>
    <col min="14081" max="14081" width="5.28515625" style="1" customWidth="1"/>
    <col min="14082" max="14082" width="2.140625" style="1" customWidth="1"/>
    <col min="14083" max="14083" width="35" style="1" customWidth="1"/>
    <col min="14084" max="14084" width="32.7109375" style="1" customWidth="1"/>
    <col min="14085" max="14085" width="9.28515625" style="1" customWidth="1"/>
    <col min="14086" max="14086" width="8.5703125" style="1" customWidth="1"/>
    <col min="14087" max="14088" width="17" style="1" customWidth="1"/>
    <col min="14089" max="14089" width="7.5703125" style="1" customWidth="1"/>
    <col min="14090" max="14090" width="15.140625" style="1" customWidth="1"/>
    <col min="14091" max="14091" width="19.42578125" style="1" customWidth="1"/>
    <col min="14092" max="14336" width="11" style="1"/>
    <col min="14337" max="14337" width="5.28515625" style="1" customWidth="1"/>
    <col min="14338" max="14338" width="2.140625" style="1" customWidth="1"/>
    <col min="14339" max="14339" width="35" style="1" customWidth="1"/>
    <col min="14340" max="14340" width="32.7109375" style="1" customWidth="1"/>
    <col min="14341" max="14341" width="9.28515625" style="1" customWidth="1"/>
    <col min="14342" max="14342" width="8.5703125" style="1" customWidth="1"/>
    <col min="14343" max="14344" width="17" style="1" customWidth="1"/>
    <col min="14345" max="14345" width="7.5703125" style="1" customWidth="1"/>
    <col min="14346" max="14346" width="15.140625" style="1" customWidth="1"/>
    <col min="14347" max="14347" width="19.42578125" style="1" customWidth="1"/>
    <col min="14348" max="14592" width="11" style="1"/>
    <col min="14593" max="14593" width="5.28515625" style="1" customWidth="1"/>
    <col min="14594" max="14594" width="2.140625" style="1" customWidth="1"/>
    <col min="14595" max="14595" width="35" style="1" customWidth="1"/>
    <col min="14596" max="14596" width="32.7109375" style="1" customWidth="1"/>
    <col min="14597" max="14597" width="9.28515625" style="1" customWidth="1"/>
    <col min="14598" max="14598" width="8.5703125" style="1" customWidth="1"/>
    <col min="14599" max="14600" width="17" style="1" customWidth="1"/>
    <col min="14601" max="14601" width="7.5703125" style="1" customWidth="1"/>
    <col min="14602" max="14602" width="15.140625" style="1" customWidth="1"/>
    <col min="14603" max="14603" width="19.42578125" style="1" customWidth="1"/>
    <col min="14604" max="14848" width="11" style="1"/>
    <col min="14849" max="14849" width="5.28515625" style="1" customWidth="1"/>
    <col min="14850" max="14850" width="2.140625" style="1" customWidth="1"/>
    <col min="14851" max="14851" width="35" style="1" customWidth="1"/>
    <col min="14852" max="14852" width="32.7109375" style="1" customWidth="1"/>
    <col min="14853" max="14853" width="9.28515625" style="1" customWidth="1"/>
    <col min="14854" max="14854" width="8.5703125" style="1" customWidth="1"/>
    <col min="14855" max="14856" width="17" style="1" customWidth="1"/>
    <col min="14857" max="14857" width="7.5703125" style="1" customWidth="1"/>
    <col min="14858" max="14858" width="15.140625" style="1" customWidth="1"/>
    <col min="14859" max="14859" width="19.42578125" style="1" customWidth="1"/>
    <col min="14860" max="15104" width="11" style="1"/>
    <col min="15105" max="15105" width="5.28515625" style="1" customWidth="1"/>
    <col min="15106" max="15106" width="2.140625" style="1" customWidth="1"/>
    <col min="15107" max="15107" width="35" style="1" customWidth="1"/>
    <col min="15108" max="15108" width="32.7109375" style="1" customWidth="1"/>
    <col min="15109" max="15109" width="9.28515625" style="1" customWidth="1"/>
    <col min="15110" max="15110" width="8.5703125" style="1" customWidth="1"/>
    <col min="15111" max="15112" width="17" style="1" customWidth="1"/>
    <col min="15113" max="15113" width="7.5703125" style="1" customWidth="1"/>
    <col min="15114" max="15114" width="15.140625" style="1" customWidth="1"/>
    <col min="15115" max="15115" width="19.42578125" style="1" customWidth="1"/>
    <col min="15116" max="15360" width="11" style="1"/>
    <col min="15361" max="15361" width="5.28515625" style="1" customWidth="1"/>
    <col min="15362" max="15362" width="2.140625" style="1" customWidth="1"/>
    <col min="15363" max="15363" width="35" style="1" customWidth="1"/>
    <col min="15364" max="15364" width="32.7109375" style="1" customWidth="1"/>
    <col min="15365" max="15365" width="9.28515625" style="1" customWidth="1"/>
    <col min="15366" max="15366" width="8.5703125" style="1" customWidth="1"/>
    <col min="15367" max="15368" width="17" style="1" customWidth="1"/>
    <col min="15369" max="15369" width="7.5703125" style="1" customWidth="1"/>
    <col min="15370" max="15370" width="15.140625" style="1" customWidth="1"/>
    <col min="15371" max="15371" width="19.42578125" style="1" customWidth="1"/>
    <col min="15372" max="15616" width="11" style="1"/>
    <col min="15617" max="15617" width="5.28515625" style="1" customWidth="1"/>
    <col min="15618" max="15618" width="2.140625" style="1" customWidth="1"/>
    <col min="15619" max="15619" width="35" style="1" customWidth="1"/>
    <col min="15620" max="15620" width="32.7109375" style="1" customWidth="1"/>
    <col min="15621" max="15621" width="9.28515625" style="1" customWidth="1"/>
    <col min="15622" max="15622" width="8.5703125" style="1" customWidth="1"/>
    <col min="15623" max="15624" width="17" style="1" customWidth="1"/>
    <col min="15625" max="15625" width="7.5703125" style="1" customWidth="1"/>
    <col min="15626" max="15626" width="15.140625" style="1" customWidth="1"/>
    <col min="15627" max="15627" width="19.42578125" style="1" customWidth="1"/>
    <col min="15628" max="15872" width="11" style="1"/>
    <col min="15873" max="15873" width="5.28515625" style="1" customWidth="1"/>
    <col min="15874" max="15874" width="2.140625" style="1" customWidth="1"/>
    <col min="15875" max="15875" width="35" style="1" customWidth="1"/>
    <col min="15876" max="15876" width="32.7109375" style="1" customWidth="1"/>
    <col min="15877" max="15877" width="9.28515625" style="1" customWidth="1"/>
    <col min="15878" max="15878" width="8.5703125" style="1" customWidth="1"/>
    <col min="15879" max="15880" width="17" style="1" customWidth="1"/>
    <col min="15881" max="15881" width="7.5703125" style="1" customWidth="1"/>
    <col min="15882" max="15882" width="15.140625" style="1" customWidth="1"/>
    <col min="15883" max="15883" width="19.42578125" style="1" customWidth="1"/>
    <col min="15884" max="16128" width="11" style="1"/>
    <col min="16129" max="16129" width="5.28515625" style="1" customWidth="1"/>
    <col min="16130" max="16130" width="2.140625" style="1" customWidth="1"/>
    <col min="16131" max="16131" width="35" style="1" customWidth="1"/>
    <col min="16132" max="16132" width="32.7109375" style="1" customWidth="1"/>
    <col min="16133" max="16133" width="9.28515625" style="1" customWidth="1"/>
    <col min="16134" max="16134" width="8.5703125" style="1" customWidth="1"/>
    <col min="16135" max="16136" width="17" style="1" customWidth="1"/>
    <col min="16137" max="16137" width="7.5703125" style="1" customWidth="1"/>
    <col min="16138" max="16138" width="15.140625" style="1" customWidth="1"/>
    <col min="16139" max="16139" width="19.42578125" style="1" customWidth="1"/>
    <col min="16140" max="16384" width="11" style="1"/>
  </cols>
  <sheetData>
    <row r="2" spans="1:11">
      <c r="K2" s="154" t="s">
        <v>251</v>
      </c>
    </row>
    <row r="3" spans="1:11">
      <c r="K3" s="153" t="s">
        <v>277</v>
      </c>
    </row>
    <row r="5" spans="1:11" ht="45">
      <c r="A5" s="342" t="s">
        <v>250</v>
      </c>
      <c r="B5" s="342"/>
      <c r="C5" s="342"/>
      <c r="D5" s="342"/>
      <c r="E5" s="342"/>
      <c r="F5" s="342"/>
      <c r="G5" s="342"/>
      <c r="H5" s="342"/>
      <c r="I5" s="342"/>
      <c r="J5" s="342"/>
      <c r="K5" s="342"/>
    </row>
    <row r="8" spans="1:11" s="152" customFormat="1" ht="33">
      <c r="A8" s="343" t="s">
        <v>249</v>
      </c>
      <c r="B8" s="343"/>
      <c r="C8" s="343"/>
      <c r="D8" s="343"/>
      <c r="E8" s="343"/>
      <c r="F8" s="343"/>
      <c r="G8" s="343"/>
      <c r="H8" s="343"/>
      <c r="I8" s="343"/>
      <c r="J8" s="343"/>
      <c r="K8" s="343"/>
    </row>
    <row r="9" spans="1:11" s="152" customFormat="1" ht="33">
      <c r="A9" s="343" t="s">
        <v>248</v>
      </c>
      <c r="B9" s="343"/>
      <c r="C9" s="343"/>
      <c r="D9" s="343"/>
      <c r="E9" s="343"/>
      <c r="F9" s="343"/>
      <c r="G9" s="343"/>
      <c r="H9" s="343"/>
      <c r="I9" s="343"/>
      <c r="J9" s="343"/>
      <c r="K9" s="343"/>
    </row>
    <row r="20" spans="1:11" ht="12.75" thickBot="1">
      <c r="A20" s="344" t="s">
        <v>247</v>
      </c>
      <c r="B20" s="344"/>
      <c r="C20" s="344"/>
      <c r="D20" s="150" t="s">
        <v>246</v>
      </c>
      <c r="E20" s="149"/>
      <c r="F20" s="149"/>
      <c r="G20" s="149"/>
      <c r="H20" s="149"/>
      <c r="I20" s="149"/>
      <c r="J20" s="149"/>
      <c r="K20" s="149"/>
    </row>
    <row r="21" spans="1:11" ht="12.75" thickBot="1">
      <c r="C21" s="151" t="s">
        <v>245</v>
      </c>
      <c r="D21" s="147" t="s">
        <v>295</v>
      </c>
    </row>
    <row r="22" spans="1:11" ht="12.75" thickBot="1">
      <c r="C22" s="151" t="s">
        <v>243</v>
      </c>
      <c r="D22" s="147"/>
    </row>
    <row r="23" spans="1:11" ht="12.75" thickBot="1">
      <c r="C23" s="151" t="s">
        <v>242</v>
      </c>
      <c r="D23" s="147"/>
    </row>
    <row r="31" spans="1:11">
      <c r="C31" s="1" t="s">
        <v>102</v>
      </c>
    </row>
    <row r="36" spans="1:11" ht="30">
      <c r="A36" s="345" t="s">
        <v>305</v>
      </c>
      <c r="B36" s="345"/>
      <c r="C36" s="345"/>
      <c r="D36" s="345"/>
      <c r="E36" s="345"/>
      <c r="F36" s="345"/>
      <c r="G36" s="345"/>
      <c r="H36" s="345"/>
      <c r="I36" s="345"/>
      <c r="J36" s="345"/>
      <c r="K36" s="345"/>
    </row>
    <row r="39" spans="1:11">
      <c r="A39" s="39"/>
      <c r="C39" s="9"/>
      <c r="E39" s="39"/>
      <c r="F39" s="21"/>
      <c r="G39" s="60"/>
      <c r="H39" s="17"/>
      <c r="I39" s="21"/>
      <c r="J39" s="60"/>
      <c r="K39" s="17"/>
    </row>
    <row r="40" spans="1:11">
      <c r="A40" s="146"/>
      <c r="G40" s="5"/>
      <c r="K40" s="33" t="s">
        <v>241</v>
      </c>
    </row>
    <row r="41" spans="1:11">
      <c r="A41" s="340" t="s">
        <v>240</v>
      </c>
      <c r="B41" s="340"/>
      <c r="C41" s="340"/>
      <c r="D41" s="340"/>
      <c r="E41" s="340"/>
      <c r="F41" s="340"/>
      <c r="G41" s="340"/>
      <c r="H41" s="340"/>
      <c r="I41" s="340"/>
      <c r="J41" s="340"/>
      <c r="K41" s="340"/>
    </row>
    <row r="42" spans="1:11">
      <c r="A42" s="32" t="s">
        <v>239</v>
      </c>
      <c r="C42" s="1" t="str">
        <f>$D$20</f>
        <v>University of Colorado</v>
      </c>
      <c r="G42" s="5"/>
      <c r="I42" s="111"/>
      <c r="J42" s="5"/>
      <c r="K42" s="30" t="str">
        <f>$K$3</f>
        <v>Date: October 13, 2015</v>
      </c>
    </row>
    <row r="43" spans="1:11">
      <c r="A43" s="25" t="s">
        <v>1</v>
      </c>
      <c r="B43" s="25" t="s">
        <v>1</v>
      </c>
      <c r="C43" s="25" t="s">
        <v>1</v>
      </c>
      <c r="D43" s="25" t="s">
        <v>1</v>
      </c>
      <c r="E43" s="25" t="s">
        <v>1</v>
      </c>
      <c r="F43" s="25" t="s">
        <v>1</v>
      </c>
      <c r="G43" s="11" t="s">
        <v>1</v>
      </c>
      <c r="H43" s="10" t="s">
        <v>1</v>
      </c>
      <c r="I43" s="25" t="s">
        <v>1</v>
      </c>
      <c r="J43" s="11" t="s">
        <v>1</v>
      </c>
      <c r="K43" s="10" t="s">
        <v>1</v>
      </c>
    </row>
    <row r="44" spans="1:11">
      <c r="A44" s="28" t="s">
        <v>15</v>
      </c>
      <c r="C44" s="9" t="s">
        <v>231</v>
      </c>
      <c r="E44" s="28" t="s">
        <v>15</v>
      </c>
      <c r="F44" s="7"/>
      <c r="G44" s="27"/>
      <c r="H44" s="26" t="s">
        <v>14</v>
      </c>
      <c r="I44" s="7"/>
      <c r="J44" s="27"/>
      <c r="K44" s="26" t="s">
        <v>13</v>
      </c>
    </row>
    <row r="45" spans="1:11">
      <c r="A45" s="28" t="s">
        <v>11</v>
      </c>
      <c r="C45" s="29" t="s">
        <v>230</v>
      </c>
      <c r="E45" s="28" t="s">
        <v>11</v>
      </c>
      <c r="F45" s="7"/>
      <c r="G45" s="27" t="s">
        <v>33</v>
      </c>
      <c r="H45" s="26" t="s">
        <v>10</v>
      </c>
      <c r="I45" s="7"/>
      <c r="J45" s="27" t="s">
        <v>33</v>
      </c>
      <c r="K45" s="26" t="s">
        <v>9</v>
      </c>
    </row>
    <row r="46" spans="1:11">
      <c r="A46" s="25" t="s">
        <v>1</v>
      </c>
      <c r="B46" s="25" t="s">
        <v>1</v>
      </c>
      <c r="C46" s="25" t="s">
        <v>1</v>
      </c>
      <c r="D46" s="25" t="s">
        <v>1</v>
      </c>
      <c r="E46" s="25" t="s">
        <v>1</v>
      </c>
      <c r="F46" s="25" t="s">
        <v>1</v>
      </c>
      <c r="G46" s="11" t="s">
        <v>1</v>
      </c>
      <c r="H46" s="10" t="s">
        <v>1</v>
      </c>
      <c r="I46" s="25" t="s">
        <v>1</v>
      </c>
      <c r="J46" s="11" t="s">
        <v>1</v>
      </c>
      <c r="K46" s="10" t="s">
        <v>1</v>
      </c>
    </row>
    <row r="47" spans="1:11">
      <c r="A47" s="39">
        <v>1</v>
      </c>
      <c r="C47" s="9" t="s">
        <v>229</v>
      </c>
      <c r="D47" s="120" t="s">
        <v>228</v>
      </c>
      <c r="E47" s="39">
        <v>1</v>
      </c>
      <c r="G47" s="145">
        <v>0</v>
      </c>
      <c r="H47" s="145">
        <v>0</v>
      </c>
      <c r="I47" s="69"/>
      <c r="J47" s="145">
        <v>0</v>
      </c>
      <c r="K47" s="145">
        <v>0</v>
      </c>
    </row>
    <row r="48" spans="1:11">
      <c r="A48" s="39">
        <v>2</v>
      </c>
      <c r="C48" s="9" t="s">
        <v>227</v>
      </c>
      <c r="D48" s="120" t="s">
        <v>226</v>
      </c>
      <c r="E48" s="39">
        <v>2</v>
      </c>
      <c r="G48" s="145">
        <v>0</v>
      </c>
      <c r="H48" s="145">
        <v>0</v>
      </c>
      <c r="I48" s="69"/>
      <c r="J48" s="145">
        <v>0</v>
      </c>
      <c r="K48" s="145">
        <v>0</v>
      </c>
    </row>
    <row r="49" spans="1:15">
      <c r="A49" s="39">
        <v>3</v>
      </c>
      <c r="C49" s="9" t="s">
        <v>225</v>
      </c>
      <c r="D49" s="120" t="s">
        <v>224</v>
      </c>
      <c r="E49" s="39">
        <v>3</v>
      </c>
      <c r="G49" s="145">
        <v>0</v>
      </c>
      <c r="H49" s="145">
        <v>0</v>
      </c>
      <c r="I49" s="69"/>
      <c r="J49" s="145">
        <v>0</v>
      </c>
      <c r="K49" s="145">
        <v>0</v>
      </c>
    </row>
    <row r="50" spans="1:15">
      <c r="A50" s="39">
        <v>4</v>
      </c>
      <c r="C50" s="9" t="s">
        <v>223</v>
      </c>
      <c r="D50" s="120" t="s">
        <v>222</v>
      </c>
      <c r="E50" s="39">
        <v>4</v>
      </c>
      <c r="G50" s="145">
        <v>0</v>
      </c>
      <c r="H50" s="145">
        <v>0</v>
      </c>
      <c r="I50" s="69"/>
      <c r="J50" s="145">
        <v>0</v>
      </c>
      <c r="K50" s="145">
        <v>0</v>
      </c>
    </row>
    <row r="51" spans="1:15">
      <c r="A51" s="39">
        <v>5</v>
      </c>
      <c r="C51" s="9" t="s">
        <v>221</v>
      </c>
      <c r="D51" s="120" t="s">
        <v>220</v>
      </c>
      <c r="E51" s="39">
        <v>5</v>
      </c>
      <c r="G51" s="145">
        <v>0</v>
      </c>
      <c r="H51" s="145">
        <v>0</v>
      </c>
      <c r="I51" s="69"/>
      <c r="J51" s="145">
        <v>0</v>
      </c>
      <c r="K51" s="145">
        <v>0</v>
      </c>
    </row>
    <row r="52" spans="1:15">
      <c r="A52" s="39">
        <v>6</v>
      </c>
      <c r="C52" s="9" t="s">
        <v>219</v>
      </c>
      <c r="D52" s="120" t="s">
        <v>218</v>
      </c>
      <c r="E52" s="39">
        <v>6</v>
      </c>
      <c r="G52" s="145">
        <v>0</v>
      </c>
      <c r="H52" s="145">
        <v>0</v>
      </c>
      <c r="I52" s="69"/>
      <c r="J52" s="145">
        <v>0</v>
      </c>
      <c r="K52" s="145">
        <v>0</v>
      </c>
    </row>
    <row r="53" spans="1:15">
      <c r="A53" s="39">
        <v>7</v>
      </c>
      <c r="C53" s="9" t="s">
        <v>217</v>
      </c>
      <c r="D53" s="120" t="s">
        <v>216</v>
      </c>
      <c r="E53" s="39">
        <v>7</v>
      </c>
      <c r="G53" s="145">
        <v>0</v>
      </c>
      <c r="H53" s="145">
        <v>0</v>
      </c>
      <c r="I53" s="69"/>
      <c r="J53" s="145">
        <v>0</v>
      </c>
      <c r="K53" s="145">
        <v>0</v>
      </c>
    </row>
    <row r="54" spans="1:15">
      <c r="A54" s="39">
        <v>8</v>
      </c>
      <c r="C54" s="9" t="s">
        <v>215</v>
      </c>
      <c r="D54" s="120" t="s">
        <v>214</v>
      </c>
      <c r="E54" s="39">
        <v>8</v>
      </c>
      <c r="G54" s="145">
        <v>0</v>
      </c>
      <c r="H54" s="145">
        <v>0</v>
      </c>
      <c r="I54" s="69"/>
      <c r="J54" s="145">
        <v>0</v>
      </c>
      <c r="K54" s="145">
        <v>0</v>
      </c>
    </row>
    <row r="55" spans="1:15">
      <c r="A55" s="39">
        <v>9</v>
      </c>
      <c r="C55" s="9" t="s">
        <v>213</v>
      </c>
      <c r="D55" s="120" t="s">
        <v>212</v>
      </c>
      <c r="E55" s="39">
        <v>9</v>
      </c>
      <c r="G55" s="144">
        <v>0</v>
      </c>
      <c r="H55" s="144">
        <v>0</v>
      </c>
      <c r="I55" s="69" t="s">
        <v>0</v>
      </c>
      <c r="J55" s="144">
        <v>0</v>
      </c>
      <c r="K55" s="144">
        <v>0</v>
      </c>
    </row>
    <row r="56" spans="1:15">
      <c r="A56" s="39">
        <v>10</v>
      </c>
      <c r="C56" s="9" t="s">
        <v>211</v>
      </c>
      <c r="D56" s="120" t="s">
        <v>210</v>
      </c>
      <c r="E56" s="39">
        <v>10</v>
      </c>
      <c r="G56" s="145">
        <v>0</v>
      </c>
      <c r="H56" s="145">
        <v>0</v>
      </c>
      <c r="I56" s="69"/>
      <c r="J56" s="145">
        <v>0</v>
      </c>
      <c r="K56" s="145">
        <v>0</v>
      </c>
    </row>
    <row r="57" spans="1:15">
      <c r="A57" s="39"/>
      <c r="C57" s="9"/>
      <c r="D57" s="120"/>
      <c r="E57" s="39"/>
      <c r="F57" s="25" t="s">
        <v>1</v>
      </c>
      <c r="G57" s="11" t="s">
        <v>1</v>
      </c>
      <c r="H57" s="142"/>
      <c r="I57" s="132"/>
      <c r="J57" s="11"/>
      <c r="K57" s="142"/>
    </row>
    <row r="58" spans="1:15" ht="15" customHeight="1">
      <c r="A58" s="1">
        <v>11</v>
      </c>
      <c r="C58" s="9" t="s">
        <v>238</v>
      </c>
      <c r="E58" s="1">
        <v>11</v>
      </c>
      <c r="G58" s="145">
        <v>0</v>
      </c>
      <c r="H58" s="144">
        <v>0</v>
      </c>
      <c r="I58" s="69"/>
      <c r="J58" s="145">
        <v>0</v>
      </c>
      <c r="K58" s="144">
        <v>0</v>
      </c>
    </row>
    <row r="59" spans="1:15">
      <c r="A59" s="39"/>
      <c r="E59" s="39"/>
      <c r="F59" s="25" t="s">
        <v>1</v>
      </c>
      <c r="G59" s="11" t="s">
        <v>1</v>
      </c>
      <c r="H59" s="10"/>
      <c r="I59" s="132"/>
      <c r="J59" s="11"/>
      <c r="K59" s="10"/>
    </row>
    <row r="60" spans="1:15">
      <c r="A60" s="39"/>
      <c r="E60" s="39"/>
      <c r="F60" s="25"/>
      <c r="G60" s="5"/>
      <c r="H60" s="10"/>
      <c r="I60" s="132"/>
      <c r="J60" s="5"/>
      <c r="K60" s="10"/>
    </row>
    <row r="61" spans="1:15">
      <c r="A61" s="1">
        <v>12</v>
      </c>
      <c r="C61" s="9" t="s">
        <v>208</v>
      </c>
      <c r="E61" s="1">
        <v>12</v>
      </c>
      <c r="G61" s="71"/>
      <c r="H61" s="71"/>
      <c r="I61" s="69"/>
      <c r="J61" s="145"/>
      <c r="K61" s="71"/>
    </row>
    <row r="62" spans="1:15">
      <c r="A62" s="39">
        <v>13</v>
      </c>
      <c r="C62" s="9" t="s">
        <v>207</v>
      </c>
      <c r="D62" s="120" t="s">
        <v>206</v>
      </c>
      <c r="E62" s="39">
        <v>13</v>
      </c>
      <c r="G62" s="139"/>
      <c r="H62" s="137">
        <v>0</v>
      </c>
      <c r="I62" s="69"/>
      <c r="J62" s="139"/>
      <c r="K62" s="137">
        <v>0</v>
      </c>
      <c r="O62" s="1" t="s">
        <v>0</v>
      </c>
    </row>
    <row r="63" spans="1:15">
      <c r="A63" s="39">
        <v>14</v>
      </c>
      <c r="C63" s="9" t="s">
        <v>205</v>
      </c>
      <c r="D63" s="120" t="s">
        <v>237</v>
      </c>
      <c r="E63" s="39">
        <v>14</v>
      </c>
      <c r="G63" s="139"/>
      <c r="H63" s="137">
        <v>0</v>
      </c>
      <c r="I63" s="69"/>
      <c r="J63" s="139"/>
      <c r="K63" s="137">
        <v>0</v>
      </c>
    </row>
    <row r="64" spans="1:15">
      <c r="A64" s="39">
        <v>15</v>
      </c>
      <c r="C64" s="9" t="s">
        <v>203</v>
      </c>
      <c r="D64" s="120"/>
      <c r="E64" s="39">
        <v>15</v>
      </c>
      <c r="G64" s="139"/>
      <c r="H64" s="137">
        <v>0</v>
      </c>
      <c r="I64" s="69"/>
      <c r="J64" s="139"/>
      <c r="K64" s="137">
        <v>0</v>
      </c>
    </row>
    <row r="65" spans="1:254">
      <c r="A65" s="39">
        <v>16</v>
      </c>
      <c r="C65" s="9" t="s">
        <v>202</v>
      </c>
      <c r="D65" s="120"/>
      <c r="E65" s="39">
        <v>16</v>
      </c>
      <c r="G65" s="139"/>
      <c r="H65" s="137">
        <v>0</v>
      </c>
      <c r="I65" s="69"/>
      <c r="J65" s="139"/>
      <c r="K65" s="137">
        <v>0</v>
      </c>
    </row>
    <row r="66" spans="1:254">
      <c r="A66" s="120">
        <v>17</v>
      </c>
      <c r="B66" s="120"/>
      <c r="C66" s="13" t="s">
        <v>236</v>
      </c>
      <c r="D66" s="120"/>
      <c r="E66" s="120">
        <v>17</v>
      </c>
      <c r="F66" s="120"/>
      <c r="G66" s="145"/>
      <c r="H66" s="144">
        <v>0</v>
      </c>
      <c r="I66" s="13"/>
      <c r="J66" s="145"/>
      <c r="K66" s="144">
        <v>0</v>
      </c>
      <c r="L66" s="120"/>
      <c r="M66" s="13"/>
      <c r="N66" s="120"/>
      <c r="O66" s="13"/>
      <c r="P66" s="120"/>
      <c r="Q66" s="13"/>
      <c r="R66" s="120"/>
      <c r="S66" s="13"/>
      <c r="T66" s="120"/>
      <c r="U66" s="13"/>
      <c r="V66" s="120"/>
      <c r="W66" s="13"/>
      <c r="X66" s="120"/>
      <c r="Y66" s="13"/>
      <c r="Z66" s="120"/>
      <c r="AA66" s="13"/>
      <c r="AB66" s="120"/>
      <c r="AC66" s="13"/>
      <c r="AD66" s="120"/>
      <c r="AE66" s="13"/>
      <c r="AF66" s="120"/>
      <c r="AG66" s="13"/>
      <c r="AH66" s="120"/>
      <c r="AI66" s="13"/>
      <c r="AJ66" s="120"/>
      <c r="AK66" s="13"/>
      <c r="AL66" s="120"/>
      <c r="AM66" s="13"/>
      <c r="AN66" s="120"/>
      <c r="AO66" s="13"/>
      <c r="AP66" s="120"/>
      <c r="AQ66" s="13"/>
      <c r="AR66" s="120"/>
      <c r="AS66" s="13"/>
      <c r="AT66" s="120"/>
      <c r="AU66" s="13"/>
      <c r="AV66" s="120"/>
      <c r="AW66" s="13"/>
      <c r="AX66" s="120"/>
      <c r="AY66" s="13"/>
      <c r="AZ66" s="120"/>
      <c r="BA66" s="13"/>
      <c r="BB66" s="120"/>
      <c r="BC66" s="13"/>
      <c r="BD66" s="120"/>
      <c r="BE66" s="13"/>
      <c r="BF66" s="120"/>
      <c r="BG66" s="13"/>
      <c r="BH66" s="120"/>
      <c r="BI66" s="13"/>
      <c r="BJ66" s="120"/>
      <c r="BK66" s="13"/>
      <c r="BL66" s="120"/>
      <c r="BM66" s="13"/>
      <c r="BN66" s="120"/>
      <c r="BO66" s="13"/>
      <c r="BP66" s="120"/>
      <c r="BQ66" s="13"/>
      <c r="BR66" s="120"/>
      <c r="BS66" s="13"/>
      <c r="BT66" s="120"/>
      <c r="BU66" s="13"/>
      <c r="BV66" s="120"/>
      <c r="BW66" s="13"/>
      <c r="BX66" s="120"/>
      <c r="BY66" s="13"/>
      <c r="BZ66" s="120"/>
      <c r="CA66" s="13"/>
      <c r="CB66" s="120"/>
      <c r="CC66" s="13"/>
      <c r="CD66" s="120"/>
      <c r="CE66" s="13"/>
      <c r="CF66" s="120"/>
      <c r="CG66" s="13"/>
      <c r="CH66" s="120"/>
      <c r="CI66" s="13"/>
      <c r="CJ66" s="120"/>
      <c r="CK66" s="13"/>
      <c r="CL66" s="120"/>
      <c r="CM66" s="13"/>
      <c r="CN66" s="120"/>
      <c r="CO66" s="13"/>
      <c r="CP66" s="120"/>
      <c r="CQ66" s="13"/>
      <c r="CR66" s="120"/>
      <c r="CS66" s="13"/>
      <c r="CT66" s="120"/>
      <c r="CU66" s="13"/>
      <c r="CV66" s="120"/>
      <c r="CW66" s="13"/>
      <c r="CX66" s="120"/>
      <c r="CY66" s="13"/>
      <c r="CZ66" s="120"/>
      <c r="DA66" s="13"/>
      <c r="DB66" s="120"/>
      <c r="DC66" s="13"/>
      <c r="DD66" s="120"/>
      <c r="DE66" s="13"/>
      <c r="DF66" s="120"/>
      <c r="DG66" s="13"/>
      <c r="DH66" s="120"/>
      <c r="DI66" s="13"/>
      <c r="DJ66" s="120"/>
      <c r="DK66" s="13"/>
      <c r="DL66" s="120"/>
      <c r="DM66" s="13"/>
      <c r="DN66" s="120"/>
      <c r="DO66" s="13"/>
      <c r="DP66" s="120"/>
      <c r="DQ66" s="13"/>
      <c r="DR66" s="120"/>
      <c r="DS66" s="13"/>
      <c r="DT66" s="120"/>
      <c r="DU66" s="13"/>
      <c r="DV66" s="120"/>
      <c r="DW66" s="13"/>
      <c r="DX66" s="120"/>
      <c r="DY66" s="13"/>
      <c r="DZ66" s="120"/>
      <c r="EA66" s="13"/>
      <c r="EB66" s="120"/>
      <c r="EC66" s="13"/>
      <c r="ED66" s="120"/>
      <c r="EE66" s="13"/>
      <c r="EF66" s="120"/>
      <c r="EG66" s="13"/>
      <c r="EH66" s="120"/>
      <c r="EI66" s="13"/>
      <c r="EJ66" s="120"/>
      <c r="EK66" s="13"/>
      <c r="EL66" s="120"/>
      <c r="EM66" s="13"/>
      <c r="EN66" s="120"/>
      <c r="EO66" s="13"/>
      <c r="EP66" s="120"/>
      <c r="EQ66" s="13"/>
      <c r="ER66" s="120"/>
      <c r="ES66" s="13"/>
      <c r="ET66" s="120"/>
      <c r="EU66" s="13"/>
      <c r="EV66" s="120"/>
      <c r="EW66" s="13"/>
      <c r="EX66" s="120"/>
      <c r="EY66" s="13"/>
      <c r="EZ66" s="120"/>
      <c r="FA66" s="13"/>
      <c r="FB66" s="120"/>
      <c r="FC66" s="13"/>
      <c r="FD66" s="120"/>
      <c r="FE66" s="13"/>
      <c r="FF66" s="120"/>
      <c r="FG66" s="13"/>
      <c r="FH66" s="120"/>
      <c r="FI66" s="13"/>
      <c r="FJ66" s="120"/>
      <c r="FK66" s="13"/>
      <c r="FL66" s="120"/>
      <c r="FM66" s="13"/>
      <c r="FN66" s="120"/>
      <c r="FO66" s="13"/>
      <c r="FP66" s="120"/>
      <c r="FQ66" s="13"/>
      <c r="FR66" s="120"/>
      <c r="FS66" s="13"/>
      <c r="FT66" s="120"/>
      <c r="FU66" s="13"/>
      <c r="FV66" s="120"/>
      <c r="FW66" s="13"/>
      <c r="FX66" s="120"/>
      <c r="FY66" s="13"/>
      <c r="FZ66" s="120"/>
      <c r="GA66" s="13"/>
      <c r="GB66" s="120"/>
      <c r="GC66" s="13"/>
      <c r="GD66" s="120"/>
      <c r="GE66" s="13"/>
      <c r="GF66" s="120"/>
      <c r="GG66" s="13"/>
      <c r="GH66" s="120"/>
      <c r="GI66" s="13"/>
      <c r="GJ66" s="120"/>
      <c r="GK66" s="13"/>
      <c r="GL66" s="120"/>
      <c r="GM66" s="13"/>
      <c r="GN66" s="120"/>
      <c r="GO66" s="13"/>
      <c r="GP66" s="120"/>
      <c r="GQ66" s="13"/>
      <c r="GR66" s="120"/>
      <c r="GS66" s="13"/>
      <c r="GT66" s="120"/>
      <c r="GU66" s="13"/>
      <c r="GV66" s="120"/>
      <c r="GW66" s="13"/>
      <c r="GX66" s="120"/>
      <c r="GY66" s="13"/>
      <c r="GZ66" s="120"/>
      <c r="HA66" s="13"/>
      <c r="HB66" s="120"/>
      <c r="HC66" s="13"/>
      <c r="HD66" s="120"/>
      <c r="HE66" s="13"/>
      <c r="HF66" s="120"/>
      <c r="HG66" s="13"/>
      <c r="HH66" s="120"/>
      <c r="HI66" s="13"/>
      <c r="HJ66" s="120"/>
      <c r="HK66" s="13"/>
      <c r="HL66" s="120"/>
      <c r="HM66" s="13"/>
      <c r="HN66" s="120"/>
      <c r="HO66" s="13"/>
      <c r="HP66" s="120"/>
      <c r="HQ66" s="13"/>
      <c r="HR66" s="120"/>
      <c r="HS66" s="13"/>
      <c r="HT66" s="120"/>
      <c r="HU66" s="13"/>
      <c r="HV66" s="120"/>
      <c r="HW66" s="13"/>
      <c r="HX66" s="120"/>
      <c r="HY66" s="13"/>
      <c r="HZ66" s="120"/>
      <c r="IA66" s="13"/>
      <c r="IB66" s="120"/>
      <c r="IC66" s="13"/>
      <c r="ID66" s="120"/>
      <c r="IE66" s="13"/>
      <c r="IF66" s="120"/>
      <c r="IG66" s="13"/>
      <c r="IH66" s="120"/>
      <c r="II66" s="13"/>
      <c r="IJ66" s="120"/>
      <c r="IK66" s="13"/>
      <c r="IL66" s="120"/>
      <c r="IM66" s="13"/>
      <c r="IN66" s="120"/>
      <c r="IO66" s="13"/>
      <c r="IP66" s="120"/>
      <c r="IQ66" s="13"/>
      <c r="IR66" s="120"/>
      <c r="IS66" s="13"/>
      <c r="IT66" s="120"/>
    </row>
    <row r="67" spans="1:254">
      <c r="A67" s="39">
        <v>18</v>
      </c>
      <c r="C67" s="9" t="s">
        <v>200</v>
      </c>
      <c r="D67" s="120"/>
      <c r="E67" s="39">
        <v>18</v>
      </c>
      <c r="G67" s="139"/>
      <c r="H67" s="137">
        <v>0</v>
      </c>
      <c r="I67" s="69"/>
      <c r="J67" s="139"/>
      <c r="K67" s="137">
        <v>0</v>
      </c>
    </row>
    <row r="68" spans="1:254">
      <c r="A68" s="39">
        <v>19</v>
      </c>
      <c r="C68" s="9" t="s">
        <v>199</v>
      </c>
      <c r="D68" s="120"/>
      <c r="E68" s="39">
        <v>19</v>
      </c>
      <c r="G68" s="139"/>
      <c r="H68" s="137">
        <v>0</v>
      </c>
      <c r="I68" s="69"/>
      <c r="J68" s="139"/>
      <c r="K68" s="137">
        <v>0</v>
      </c>
    </row>
    <row r="69" spans="1:254">
      <c r="A69" s="39">
        <v>20</v>
      </c>
      <c r="C69" s="9" t="s">
        <v>198</v>
      </c>
      <c r="D69" s="120"/>
      <c r="E69" s="39">
        <v>20</v>
      </c>
      <c r="G69" s="139"/>
      <c r="H69" s="137">
        <v>0</v>
      </c>
      <c r="I69" s="69"/>
      <c r="J69" s="139"/>
      <c r="K69" s="137">
        <v>0</v>
      </c>
    </row>
    <row r="70" spans="1:254">
      <c r="A70" s="120">
        <v>21</v>
      </c>
      <c r="C70" s="9" t="s">
        <v>235</v>
      </c>
      <c r="D70" s="120"/>
      <c r="E70" s="39">
        <v>21</v>
      </c>
      <c r="G70" s="139"/>
      <c r="H70" s="137">
        <v>0</v>
      </c>
      <c r="I70" s="69"/>
      <c r="J70" s="139"/>
      <c r="K70" s="137">
        <v>0</v>
      </c>
    </row>
    <row r="71" spans="1:254">
      <c r="A71" s="120">
        <v>22</v>
      </c>
      <c r="C71" s="9"/>
      <c r="D71" s="120"/>
      <c r="E71" s="39">
        <v>22</v>
      </c>
      <c r="G71" s="139"/>
      <c r="H71" s="137">
        <v>0</v>
      </c>
      <c r="I71" s="69" t="s">
        <v>0</v>
      </c>
      <c r="J71" s="139"/>
      <c r="K71" s="137">
        <v>0</v>
      </c>
    </row>
    <row r="72" spans="1:254">
      <c r="A72" s="39">
        <v>23</v>
      </c>
      <c r="C72" s="98"/>
      <c r="E72" s="39">
        <v>23</v>
      </c>
      <c r="F72" s="25" t="s">
        <v>1</v>
      </c>
      <c r="G72" s="11"/>
      <c r="H72" s="10"/>
      <c r="I72" s="132"/>
      <c r="J72" s="11"/>
      <c r="K72" s="10"/>
    </row>
    <row r="73" spans="1:254">
      <c r="A73" s="39">
        <v>24</v>
      </c>
      <c r="C73" s="98"/>
      <c r="D73" s="9"/>
      <c r="E73" s="39">
        <v>24</v>
      </c>
    </row>
    <row r="74" spans="1:254">
      <c r="A74" s="39">
        <v>25</v>
      </c>
      <c r="C74" s="9" t="s">
        <v>275</v>
      </c>
      <c r="D74" s="120"/>
      <c r="E74" s="39">
        <v>25</v>
      </c>
      <c r="G74" s="139"/>
      <c r="H74" s="137">
        <v>0</v>
      </c>
      <c r="I74" s="69"/>
      <c r="J74" s="139"/>
      <c r="K74" s="137">
        <v>0</v>
      </c>
    </row>
    <row r="75" spans="1:254">
      <c r="A75" s="1">
        <v>26</v>
      </c>
      <c r="E75" s="1">
        <v>26</v>
      </c>
      <c r="F75" s="25" t="s">
        <v>1</v>
      </c>
      <c r="G75" s="11"/>
      <c r="H75" s="10"/>
      <c r="I75" s="132"/>
      <c r="J75" s="11"/>
      <c r="K75" s="10"/>
    </row>
    <row r="76" spans="1:254" ht="15" customHeight="1">
      <c r="A76" s="39">
        <v>27</v>
      </c>
      <c r="C76" s="9" t="s">
        <v>192</v>
      </c>
      <c r="E76" s="39">
        <v>27</v>
      </c>
      <c r="F76" s="111"/>
      <c r="G76" s="145"/>
      <c r="H76" s="144">
        <v>0</v>
      </c>
      <c r="I76" s="71"/>
      <c r="J76" s="145"/>
      <c r="K76" s="144">
        <v>0</v>
      </c>
    </row>
    <row r="77" spans="1:254">
      <c r="F77" s="25"/>
      <c r="G77" s="11"/>
      <c r="H77" s="10"/>
      <c r="I77" s="132"/>
      <c r="J77" s="11"/>
      <c r="K77" s="10"/>
    </row>
    <row r="78" spans="1:254">
      <c r="F78" s="25"/>
      <c r="G78" s="11"/>
      <c r="H78" s="10"/>
      <c r="I78" s="132"/>
      <c r="J78" s="11"/>
      <c r="K78" s="10"/>
    </row>
    <row r="79" spans="1:254" ht="30.75" customHeight="1">
      <c r="A79" s="92"/>
      <c r="B79" s="92"/>
      <c r="C79" s="346" t="s">
        <v>268</v>
      </c>
      <c r="D79" s="346"/>
      <c r="E79" s="346"/>
      <c r="F79" s="346"/>
      <c r="G79" s="346"/>
      <c r="H79" s="346"/>
      <c r="I79" s="346"/>
      <c r="J79" s="346"/>
      <c r="K79" s="143"/>
    </row>
    <row r="80" spans="1:254">
      <c r="D80" s="120"/>
      <c r="F80" s="25"/>
      <c r="G80" s="11"/>
      <c r="I80" s="132"/>
      <c r="J80" s="11"/>
      <c r="K80" s="10"/>
    </row>
    <row r="81" spans="1:15">
      <c r="C81" s="1" t="s">
        <v>18</v>
      </c>
      <c r="D81" s="120"/>
      <c r="F81" s="25"/>
      <c r="G81" s="11"/>
      <c r="I81" s="132"/>
      <c r="J81" s="11"/>
      <c r="K81" s="10"/>
    </row>
    <row r="82" spans="1:15">
      <c r="A82" s="39"/>
      <c r="C82" s="9"/>
      <c r="E82" s="39"/>
      <c r="F82" s="21"/>
      <c r="G82" s="60"/>
      <c r="H82" s="17"/>
      <c r="I82" s="21"/>
      <c r="J82" s="60"/>
      <c r="K82" s="17"/>
    </row>
    <row r="83" spans="1:15">
      <c r="A83" s="32" t="s">
        <v>234</v>
      </c>
      <c r="G83" s="5"/>
      <c r="K83" s="33" t="s">
        <v>233</v>
      </c>
    </row>
    <row r="84" spans="1:15" s="35" customFormat="1">
      <c r="A84" s="340" t="s">
        <v>232</v>
      </c>
      <c r="B84" s="340"/>
      <c r="C84" s="340"/>
      <c r="D84" s="340"/>
      <c r="E84" s="340"/>
      <c r="F84" s="340"/>
      <c r="G84" s="340"/>
      <c r="H84" s="340"/>
      <c r="I84" s="340"/>
      <c r="J84" s="340"/>
      <c r="K84" s="340"/>
    </row>
    <row r="85" spans="1:15">
      <c r="A85" s="32" t="str">
        <f>$A$42</f>
        <v xml:space="preserve">NAME: </v>
      </c>
      <c r="C85" s="1" t="str">
        <f>$D$20</f>
        <v>University of Colorado</v>
      </c>
      <c r="G85" s="5"/>
      <c r="I85" s="111"/>
      <c r="J85" s="5"/>
      <c r="K85" s="30" t="str">
        <f>$K$3</f>
        <v>Date: October 13, 2015</v>
      </c>
    </row>
    <row r="86" spans="1:15">
      <c r="A86" s="25" t="s">
        <v>1</v>
      </c>
      <c r="B86" s="25" t="s">
        <v>1</v>
      </c>
      <c r="C86" s="25" t="s">
        <v>1</v>
      </c>
      <c r="D86" s="25" t="s">
        <v>1</v>
      </c>
      <c r="E86" s="25" t="s">
        <v>1</v>
      </c>
      <c r="F86" s="25" t="s">
        <v>1</v>
      </c>
      <c r="G86" s="11" t="s">
        <v>1</v>
      </c>
      <c r="H86" s="10" t="s">
        <v>1</v>
      </c>
      <c r="I86" s="25" t="s">
        <v>1</v>
      </c>
      <c r="J86" s="11" t="s">
        <v>1</v>
      </c>
      <c r="K86" s="10" t="s">
        <v>1</v>
      </c>
    </row>
    <row r="87" spans="1:15">
      <c r="A87" s="28" t="s">
        <v>15</v>
      </c>
      <c r="C87" s="9" t="s">
        <v>231</v>
      </c>
      <c r="E87" s="28" t="s">
        <v>15</v>
      </c>
      <c r="F87" s="7"/>
      <c r="G87" s="27"/>
      <c r="H87" s="26" t="s">
        <v>14</v>
      </c>
      <c r="I87" s="7"/>
      <c r="J87" s="27"/>
      <c r="K87" s="26" t="s">
        <v>13</v>
      </c>
    </row>
    <row r="88" spans="1:15">
      <c r="A88" s="28" t="s">
        <v>11</v>
      </c>
      <c r="C88" s="29" t="s">
        <v>230</v>
      </c>
      <c r="E88" s="28" t="s">
        <v>11</v>
      </c>
      <c r="F88" s="7"/>
      <c r="G88" s="27" t="s">
        <v>33</v>
      </c>
      <c r="H88" s="26" t="s">
        <v>10</v>
      </c>
      <c r="I88" s="7"/>
      <c r="J88" s="27" t="s">
        <v>33</v>
      </c>
      <c r="K88" s="26" t="s">
        <v>9</v>
      </c>
    </row>
    <row r="89" spans="1:15">
      <c r="A89" s="25" t="s">
        <v>1</v>
      </c>
      <c r="B89" s="25" t="s">
        <v>1</v>
      </c>
      <c r="C89" s="25" t="s">
        <v>1</v>
      </c>
      <c r="D89" s="25" t="s">
        <v>1</v>
      </c>
      <c r="E89" s="25" t="s">
        <v>1</v>
      </c>
      <c r="F89" s="25" t="s">
        <v>1</v>
      </c>
      <c r="G89" s="11" t="s">
        <v>1</v>
      </c>
      <c r="H89" s="11" t="s">
        <v>1</v>
      </c>
      <c r="I89" s="25" t="s">
        <v>1</v>
      </c>
      <c r="J89" s="11" t="s">
        <v>1</v>
      </c>
      <c r="K89" s="10" t="s">
        <v>1</v>
      </c>
    </row>
    <row r="90" spans="1:15">
      <c r="A90" s="39">
        <v>1</v>
      </c>
      <c r="C90" s="9" t="s">
        <v>229</v>
      </c>
      <c r="D90" s="120" t="s">
        <v>228</v>
      </c>
      <c r="E90" s="39">
        <v>1</v>
      </c>
      <c r="G90" s="139">
        <f>+G481</f>
        <v>0</v>
      </c>
      <c r="H90" s="139">
        <f>+H481</f>
        <v>0</v>
      </c>
      <c r="I90" s="69"/>
      <c r="J90" s="139">
        <f>+J481</f>
        <v>0</v>
      </c>
      <c r="K90" s="139">
        <f>+K481</f>
        <v>0</v>
      </c>
    </row>
    <row r="91" spans="1:15">
      <c r="A91" s="39">
        <v>2</v>
      </c>
      <c r="C91" s="9" t="s">
        <v>227</v>
      </c>
      <c r="D91" s="120" t="s">
        <v>226</v>
      </c>
      <c r="E91" s="39">
        <v>2</v>
      </c>
      <c r="G91" s="139">
        <f>+G520</f>
        <v>0</v>
      </c>
      <c r="H91" s="139">
        <f>+H520</f>
        <v>0</v>
      </c>
      <c r="I91" s="69"/>
      <c r="J91" s="139">
        <f>+J520</f>
        <v>0</v>
      </c>
      <c r="K91" s="139">
        <f>+K520</f>
        <v>0</v>
      </c>
    </row>
    <row r="92" spans="1:15">
      <c r="A92" s="39">
        <v>3</v>
      </c>
      <c r="C92" s="9" t="s">
        <v>225</v>
      </c>
      <c r="D92" s="120" t="s">
        <v>224</v>
      </c>
      <c r="E92" s="39">
        <v>3</v>
      </c>
      <c r="G92" s="139">
        <f>+G557</f>
        <v>0</v>
      </c>
      <c r="H92" s="139">
        <f>+H557</f>
        <v>0</v>
      </c>
      <c r="I92" s="69"/>
      <c r="J92" s="139">
        <f>+J557</f>
        <v>0</v>
      </c>
      <c r="K92" s="139">
        <f>+K557</f>
        <v>0</v>
      </c>
    </row>
    <row r="93" spans="1:15">
      <c r="A93" s="39">
        <v>4</v>
      </c>
      <c r="C93" s="9" t="s">
        <v>223</v>
      </c>
      <c r="D93" s="120" t="s">
        <v>222</v>
      </c>
      <c r="E93" s="39">
        <v>4</v>
      </c>
      <c r="G93" s="139">
        <f>+G594</f>
        <v>0</v>
      </c>
      <c r="H93" s="139">
        <f>+H594</f>
        <v>0</v>
      </c>
      <c r="I93" s="69"/>
      <c r="J93" s="139">
        <f>+J594</f>
        <v>0</v>
      </c>
      <c r="K93" s="139">
        <f>+K594</f>
        <v>0</v>
      </c>
    </row>
    <row r="94" spans="1:15">
      <c r="A94" s="39">
        <v>5</v>
      </c>
      <c r="C94" s="9" t="s">
        <v>221</v>
      </c>
      <c r="D94" s="120" t="s">
        <v>220</v>
      </c>
      <c r="E94" s="39">
        <v>5</v>
      </c>
      <c r="G94" s="139">
        <f>+G631</f>
        <v>0</v>
      </c>
      <c r="H94" s="139">
        <f>+H631</f>
        <v>0</v>
      </c>
      <c r="I94" s="69"/>
      <c r="J94" s="139">
        <f>+J631</f>
        <v>0</v>
      </c>
      <c r="K94" s="139">
        <f>+K631</f>
        <v>0</v>
      </c>
    </row>
    <row r="95" spans="1:15">
      <c r="A95" s="39">
        <v>6</v>
      </c>
      <c r="C95" s="9" t="s">
        <v>219</v>
      </c>
      <c r="D95" s="120" t="s">
        <v>218</v>
      </c>
      <c r="E95" s="39">
        <v>6</v>
      </c>
      <c r="G95" s="139">
        <f>+G668</f>
        <v>0</v>
      </c>
      <c r="H95" s="139">
        <f>+H668</f>
        <v>0</v>
      </c>
      <c r="I95" s="69"/>
      <c r="J95" s="139">
        <f>+J668</f>
        <v>0</v>
      </c>
      <c r="K95" s="139">
        <f>+K668</f>
        <v>0</v>
      </c>
    </row>
    <row r="96" spans="1:15">
      <c r="A96" s="39">
        <v>7</v>
      </c>
      <c r="C96" s="9" t="s">
        <v>217</v>
      </c>
      <c r="D96" s="120" t="s">
        <v>216</v>
      </c>
      <c r="E96" s="39">
        <v>7</v>
      </c>
      <c r="G96" s="139">
        <f>+G705</f>
        <v>0</v>
      </c>
      <c r="H96" s="139">
        <f>+H705</f>
        <v>0</v>
      </c>
      <c r="I96" s="69"/>
      <c r="J96" s="139">
        <f>+J705</f>
        <v>0</v>
      </c>
      <c r="K96" s="139">
        <f>+K705</f>
        <v>0</v>
      </c>
      <c r="O96" s="1" t="s">
        <v>0</v>
      </c>
    </row>
    <row r="97" spans="1:254">
      <c r="A97" s="39">
        <v>8</v>
      </c>
      <c r="C97" s="9" t="s">
        <v>215</v>
      </c>
      <c r="D97" s="120" t="s">
        <v>214</v>
      </c>
      <c r="E97" s="39">
        <v>8</v>
      </c>
      <c r="G97" s="139">
        <f>+G742</f>
        <v>0</v>
      </c>
      <c r="H97" s="139">
        <f>+H742</f>
        <v>0</v>
      </c>
      <c r="I97" s="69"/>
      <c r="J97" s="139">
        <f>+J742</f>
        <v>0</v>
      </c>
      <c r="K97" s="139">
        <f>+K742</f>
        <v>0</v>
      </c>
    </row>
    <row r="98" spans="1:254">
      <c r="A98" s="39">
        <v>9</v>
      </c>
      <c r="C98" s="9" t="s">
        <v>213</v>
      </c>
      <c r="D98" s="120" t="s">
        <v>212</v>
      </c>
      <c r="E98" s="39">
        <v>9</v>
      </c>
      <c r="G98" s="137">
        <f>+G780</f>
        <v>0</v>
      </c>
      <c r="H98" s="137">
        <f>+H780</f>
        <v>0</v>
      </c>
      <c r="I98" s="69" t="s">
        <v>0</v>
      </c>
      <c r="J98" s="137">
        <f>+J780</f>
        <v>0</v>
      </c>
      <c r="K98" s="137">
        <f>+K780</f>
        <v>0</v>
      </c>
    </row>
    <row r="99" spans="1:254">
      <c r="A99" s="39">
        <v>10</v>
      </c>
      <c r="C99" s="9" t="s">
        <v>211</v>
      </c>
      <c r="D99" s="120" t="s">
        <v>210</v>
      </c>
      <c r="E99" s="39">
        <v>10</v>
      </c>
      <c r="G99" s="139">
        <f>+G816</f>
        <v>0</v>
      </c>
      <c r="H99" s="139">
        <f>+H816</f>
        <v>15010725</v>
      </c>
      <c r="I99" s="69"/>
      <c r="J99" s="139">
        <f>+J816</f>
        <v>0</v>
      </c>
      <c r="K99" s="139">
        <f>+K816</f>
        <v>16780568</v>
      </c>
    </row>
    <row r="100" spans="1:254">
      <c r="A100" s="39"/>
      <c r="C100" s="9"/>
      <c r="D100" s="120"/>
      <c r="E100" s="39"/>
      <c r="F100" s="25" t="s">
        <v>1</v>
      </c>
      <c r="G100" s="11" t="s">
        <v>1</v>
      </c>
      <c r="H100" s="142"/>
      <c r="I100" s="132"/>
      <c r="J100" s="11"/>
      <c r="K100" s="142"/>
    </row>
    <row r="101" spans="1:254">
      <c r="A101" s="1">
        <v>11</v>
      </c>
      <c r="C101" s="9" t="s">
        <v>209</v>
      </c>
      <c r="E101" s="1">
        <v>11</v>
      </c>
      <c r="G101" s="139">
        <f>SUM(G90:G99)</f>
        <v>0</v>
      </c>
      <c r="H101" s="137">
        <f>SUM(H90:H99)</f>
        <v>15010725</v>
      </c>
      <c r="I101" s="69"/>
      <c r="J101" s="139">
        <f>SUM(J90:J99)</f>
        <v>0</v>
      </c>
      <c r="K101" s="137">
        <f>SUM(K90:K99)</f>
        <v>16780568</v>
      </c>
    </row>
    <row r="102" spans="1:254">
      <c r="A102" s="39"/>
      <c r="E102" s="39"/>
      <c r="F102" s="25" t="s">
        <v>1</v>
      </c>
      <c r="G102" s="11" t="s">
        <v>1</v>
      </c>
      <c r="H102" s="10"/>
      <c r="I102" s="132"/>
      <c r="J102" s="11"/>
      <c r="K102" s="10"/>
    </row>
    <row r="103" spans="1:254">
      <c r="A103" s="39"/>
      <c r="E103" s="39"/>
      <c r="F103" s="25"/>
      <c r="G103" s="5"/>
      <c r="H103" s="10"/>
      <c r="I103" s="132"/>
      <c r="J103" s="5"/>
      <c r="K103" s="10"/>
    </row>
    <row r="104" spans="1:254">
      <c r="A104" s="1">
        <v>12</v>
      </c>
      <c r="C104" s="9" t="s">
        <v>208</v>
      </c>
      <c r="E104" s="1">
        <v>12</v>
      </c>
      <c r="G104" s="71"/>
      <c r="H104" s="71"/>
      <c r="I104" s="69"/>
      <c r="J104" s="139"/>
      <c r="K104" s="71"/>
    </row>
    <row r="105" spans="1:254">
      <c r="A105" s="39">
        <v>13</v>
      </c>
      <c r="C105" s="9" t="s">
        <v>207</v>
      </c>
      <c r="D105" s="120" t="s">
        <v>206</v>
      </c>
      <c r="E105" s="39">
        <v>13</v>
      </c>
      <c r="G105" s="139"/>
      <c r="H105" s="137">
        <f>+H443</f>
        <v>0</v>
      </c>
      <c r="I105" s="69"/>
      <c r="J105" s="139"/>
      <c r="K105" s="137">
        <f>+K443</f>
        <v>0</v>
      </c>
    </row>
    <row r="106" spans="1:254">
      <c r="A106" s="39">
        <v>14</v>
      </c>
      <c r="C106" s="9" t="s">
        <v>205</v>
      </c>
      <c r="D106" s="120" t="s">
        <v>204</v>
      </c>
      <c r="E106" s="39">
        <v>14</v>
      </c>
      <c r="G106" s="139"/>
      <c r="H106" s="141">
        <f>H145</f>
        <v>0</v>
      </c>
      <c r="I106" s="69"/>
      <c r="J106" s="139"/>
      <c r="K106" s="141">
        <f>K145</f>
        <v>0</v>
      </c>
    </row>
    <row r="107" spans="1:254">
      <c r="A107" s="39">
        <v>15</v>
      </c>
      <c r="C107" s="9" t="s">
        <v>203</v>
      </c>
      <c r="D107" s="120"/>
      <c r="E107" s="39">
        <v>15</v>
      </c>
      <c r="G107" s="139"/>
      <c r="H107" s="140"/>
      <c r="I107" s="69"/>
      <c r="J107" s="139"/>
      <c r="K107" s="140"/>
    </row>
    <row r="108" spans="1:254">
      <c r="A108" s="39">
        <v>16</v>
      </c>
      <c r="C108" s="9" t="s">
        <v>202</v>
      </c>
      <c r="D108" s="120"/>
      <c r="E108" s="39">
        <v>16</v>
      </c>
      <c r="G108" s="139"/>
      <c r="H108" s="137">
        <f>+H308-H107</f>
        <v>0</v>
      </c>
      <c r="I108" s="69"/>
      <c r="J108" s="139"/>
      <c r="K108" s="140"/>
    </row>
    <row r="109" spans="1:254">
      <c r="A109" s="120">
        <v>17</v>
      </c>
      <c r="B109" s="120"/>
      <c r="C109" s="13" t="s">
        <v>201</v>
      </c>
      <c r="D109" s="120" t="s">
        <v>197</v>
      </c>
      <c r="E109" s="120">
        <v>17</v>
      </c>
      <c r="F109" s="120"/>
      <c r="G109" s="139"/>
      <c r="H109" s="137">
        <f>SUM(H107:H108)</f>
        <v>0</v>
      </c>
      <c r="I109" s="13"/>
      <c r="J109" s="139"/>
      <c r="K109" s="137">
        <f>SUM(K107:K108)</f>
        <v>0</v>
      </c>
      <c r="L109" s="120"/>
      <c r="M109" s="13"/>
      <c r="N109" s="120"/>
      <c r="O109" s="13"/>
      <c r="P109" s="120"/>
      <c r="Q109" s="13"/>
      <c r="R109" s="120"/>
      <c r="S109" s="13"/>
      <c r="T109" s="120"/>
      <c r="U109" s="13"/>
      <c r="V109" s="120"/>
      <c r="W109" s="13"/>
      <c r="X109" s="120"/>
      <c r="Y109" s="13"/>
      <c r="Z109" s="120"/>
      <c r="AA109" s="13"/>
      <c r="AB109" s="120"/>
      <c r="AC109" s="13"/>
      <c r="AD109" s="120"/>
      <c r="AE109" s="13"/>
      <c r="AF109" s="120"/>
      <c r="AG109" s="13"/>
      <c r="AH109" s="120"/>
      <c r="AI109" s="13"/>
      <c r="AJ109" s="120"/>
      <c r="AK109" s="13"/>
      <c r="AL109" s="120"/>
      <c r="AM109" s="13"/>
      <c r="AN109" s="120"/>
      <c r="AO109" s="13"/>
      <c r="AP109" s="120"/>
      <c r="AQ109" s="13"/>
      <c r="AR109" s="120"/>
      <c r="AS109" s="13"/>
      <c r="AT109" s="120"/>
      <c r="AU109" s="13"/>
      <c r="AV109" s="120"/>
      <c r="AW109" s="13"/>
      <c r="AX109" s="120"/>
      <c r="AY109" s="13"/>
      <c r="AZ109" s="120"/>
      <c r="BA109" s="13"/>
      <c r="BB109" s="120"/>
      <c r="BC109" s="13"/>
      <c r="BD109" s="120"/>
      <c r="BE109" s="13"/>
      <c r="BF109" s="120"/>
      <c r="BG109" s="13"/>
      <c r="BH109" s="120"/>
      <c r="BI109" s="13"/>
      <c r="BJ109" s="120"/>
      <c r="BK109" s="13"/>
      <c r="BL109" s="120"/>
      <c r="BM109" s="13"/>
      <c r="BN109" s="120"/>
      <c r="BO109" s="13"/>
      <c r="BP109" s="120"/>
      <c r="BQ109" s="13"/>
      <c r="BR109" s="120"/>
      <c r="BS109" s="13"/>
      <c r="BT109" s="120"/>
      <c r="BU109" s="13"/>
      <c r="BV109" s="120"/>
      <c r="BW109" s="13"/>
      <c r="BX109" s="120"/>
      <c r="BY109" s="13"/>
      <c r="BZ109" s="120"/>
      <c r="CA109" s="13"/>
      <c r="CB109" s="120"/>
      <c r="CC109" s="13"/>
      <c r="CD109" s="120"/>
      <c r="CE109" s="13"/>
      <c r="CF109" s="120"/>
      <c r="CG109" s="13"/>
      <c r="CH109" s="120"/>
      <c r="CI109" s="13"/>
      <c r="CJ109" s="120"/>
      <c r="CK109" s="13"/>
      <c r="CL109" s="120"/>
      <c r="CM109" s="13"/>
      <c r="CN109" s="120"/>
      <c r="CO109" s="13"/>
      <c r="CP109" s="120"/>
      <c r="CQ109" s="13"/>
      <c r="CR109" s="120"/>
      <c r="CS109" s="13"/>
      <c r="CT109" s="120"/>
      <c r="CU109" s="13"/>
      <c r="CV109" s="120"/>
      <c r="CW109" s="13"/>
      <c r="CX109" s="120"/>
      <c r="CY109" s="13"/>
      <c r="CZ109" s="120"/>
      <c r="DA109" s="13"/>
      <c r="DB109" s="120"/>
      <c r="DC109" s="13"/>
      <c r="DD109" s="120"/>
      <c r="DE109" s="13"/>
      <c r="DF109" s="120"/>
      <c r="DG109" s="13"/>
      <c r="DH109" s="120"/>
      <c r="DI109" s="13"/>
      <c r="DJ109" s="120"/>
      <c r="DK109" s="13"/>
      <c r="DL109" s="120"/>
      <c r="DM109" s="13"/>
      <c r="DN109" s="120"/>
      <c r="DO109" s="13"/>
      <c r="DP109" s="120"/>
      <c r="DQ109" s="13"/>
      <c r="DR109" s="120"/>
      <c r="DS109" s="13"/>
      <c r="DT109" s="120"/>
      <c r="DU109" s="13"/>
      <c r="DV109" s="120"/>
      <c r="DW109" s="13"/>
      <c r="DX109" s="120"/>
      <c r="DY109" s="13"/>
      <c r="DZ109" s="120"/>
      <c r="EA109" s="13"/>
      <c r="EB109" s="120"/>
      <c r="EC109" s="13"/>
      <c r="ED109" s="120"/>
      <c r="EE109" s="13"/>
      <c r="EF109" s="120"/>
      <c r="EG109" s="13"/>
      <c r="EH109" s="120"/>
      <c r="EI109" s="13"/>
      <c r="EJ109" s="120"/>
      <c r="EK109" s="13"/>
      <c r="EL109" s="120"/>
      <c r="EM109" s="13"/>
      <c r="EN109" s="120"/>
      <c r="EO109" s="13"/>
      <c r="EP109" s="120"/>
      <c r="EQ109" s="13"/>
      <c r="ER109" s="120"/>
      <c r="ES109" s="13"/>
      <c r="ET109" s="120"/>
      <c r="EU109" s="13"/>
      <c r="EV109" s="120"/>
      <c r="EW109" s="13"/>
      <c r="EX109" s="120"/>
      <c r="EY109" s="13"/>
      <c r="EZ109" s="120"/>
      <c r="FA109" s="13"/>
      <c r="FB109" s="120"/>
      <c r="FC109" s="13"/>
      <c r="FD109" s="120"/>
      <c r="FE109" s="13"/>
      <c r="FF109" s="120"/>
      <c r="FG109" s="13"/>
      <c r="FH109" s="120"/>
      <c r="FI109" s="13"/>
      <c r="FJ109" s="120"/>
      <c r="FK109" s="13"/>
      <c r="FL109" s="120"/>
      <c r="FM109" s="13"/>
      <c r="FN109" s="120"/>
      <c r="FO109" s="13"/>
      <c r="FP109" s="120"/>
      <c r="FQ109" s="13"/>
      <c r="FR109" s="120"/>
      <c r="FS109" s="13"/>
      <c r="FT109" s="120"/>
      <c r="FU109" s="13"/>
      <c r="FV109" s="120"/>
      <c r="FW109" s="13"/>
      <c r="FX109" s="120"/>
      <c r="FY109" s="13"/>
      <c r="FZ109" s="120"/>
      <c r="GA109" s="13"/>
      <c r="GB109" s="120"/>
      <c r="GC109" s="13"/>
      <c r="GD109" s="120"/>
      <c r="GE109" s="13"/>
      <c r="GF109" s="120"/>
      <c r="GG109" s="13"/>
      <c r="GH109" s="120"/>
      <c r="GI109" s="13"/>
      <c r="GJ109" s="120"/>
      <c r="GK109" s="13"/>
      <c r="GL109" s="120"/>
      <c r="GM109" s="13"/>
      <c r="GN109" s="120"/>
      <c r="GO109" s="13"/>
      <c r="GP109" s="120"/>
      <c r="GQ109" s="13"/>
      <c r="GR109" s="120"/>
      <c r="GS109" s="13"/>
      <c r="GT109" s="120"/>
      <c r="GU109" s="13"/>
      <c r="GV109" s="120"/>
      <c r="GW109" s="13"/>
      <c r="GX109" s="120"/>
      <c r="GY109" s="13"/>
      <c r="GZ109" s="120"/>
      <c r="HA109" s="13"/>
      <c r="HB109" s="120"/>
      <c r="HC109" s="13"/>
      <c r="HD109" s="120"/>
      <c r="HE109" s="13"/>
      <c r="HF109" s="120"/>
      <c r="HG109" s="13"/>
      <c r="HH109" s="120"/>
      <c r="HI109" s="13"/>
      <c r="HJ109" s="120"/>
      <c r="HK109" s="13"/>
      <c r="HL109" s="120"/>
      <c r="HM109" s="13"/>
      <c r="HN109" s="120"/>
      <c r="HO109" s="13"/>
      <c r="HP109" s="120"/>
      <c r="HQ109" s="13"/>
      <c r="HR109" s="120"/>
      <c r="HS109" s="13"/>
      <c r="HT109" s="120"/>
      <c r="HU109" s="13"/>
      <c r="HV109" s="120"/>
      <c r="HW109" s="13"/>
      <c r="HX109" s="120"/>
      <c r="HY109" s="13"/>
      <c r="HZ109" s="120"/>
      <c r="IA109" s="13"/>
      <c r="IB109" s="120"/>
      <c r="IC109" s="13"/>
      <c r="ID109" s="120"/>
      <c r="IE109" s="13"/>
      <c r="IF109" s="120"/>
      <c r="IG109" s="13"/>
      <c r="IH109" s="120"/>
      <c r="II109" s="13"/>
      <c r="IJ109" s="120"/>
      <c r="IK109" s="13"/>
      <c r="IL109" s="120"/>
      <c r="IM109" s="13"/>
      <c r="IN109" s="120"/>
      <c r="IO109" s="13"/>
      <c r="IP109" s="120"/>
      <c r="IQ109" s="13"/>
      <c r="IR109" s="120"/>
      <c r="IS109" s="13"/>
      <c r="IT109" s="120"/>
    </row>
    <row r="110" spans="1:254">
      <c r="A110" s="39">
        <v>18</v>
      </c>
      <c r="C110" s="9" t="s">
        <v>200</v>
      </c>
      <c r="D110" s="120" t="s">
        <v>197</v>
      </c>
      <c r="E110" s="39">
        <v>18</v>
      </c>
      <c r="G110" s="139"/>
      <c r="H110" s="137">
        <f>+H307</f>
        <v>0</v>
      </c>
      <c r="I110" s="69"/>
      <c r="J110" s="139"/>
      <c r="K110" s="140"/>
    </row>
    <row r="111" spans="1:254">
      <c r="A111" s="39">
        <v>19</v>
      </c>
      <c r="C111" s="9" t="s">
        <v>199</v>
      </c>
      <c r="D111" s="120" t="s">
        <v>197</v>
      </c>
      <c r="E111" s="39">
        <v>19</v>
      </c>
      <c r="G111" s="139"/>
      <c r="H111" s="137">
        <f>+H313</f>
        <v>0</v>
      </c>
      <c r="I111" s="69"/>
      <c r="J111" s="139"/>
      <c r="K111" s="140"/>
    </row>
    <row r="112" spans="1:254">
      <c r="A112" s="39">
        <v>20</v>
      </c>
      <c r="C112" s="9" t="s">
        <v>198</v>
      </c>
      <c r="D112" s="120" t="s">
        <v>197</v>
      </c>
      <c r="E112" s="39">
        <v>20</v>
      </c>
      <c r="G112" s="139"/>
      <c r="H112" s="137">
        <f>H109+H110+H111</f>
        <v>0</v>
      </c>
      <c r="I112" s="69"/>
      <c r="J112" s="139"/>
      <c r="K112" s="137">
        <f>K109+K110+K111</f>
        <v>0</v>
      </c>
    </row>
    <row r="113" spans="1:17">
      <c r="A113" s="120">
        <v>21</v>
      </c>
      <c r="C113" s="9"/>
      <c r="D113" s="120"/>
      <c r="E113" s="39">
        <v>21</v>
      </c>
      <c r="G113" s="139"/>
      <c r="H113" s="137">
        <f>+H352-H333</f>
        <v>0</v>
      </c>
      <c r="I113" s="69"/>
      <c r="J113" s="139"/>
      <c r="K113" s="137">
        <f>+K352-K333</f>
        <v>0</v>
      </c>
      <c r="L113" s="1" t="s">
        <v>0</v>
      </c>
    </row>
    <row r="114" spans="1:17">
      <c r="A114" s="120">
        <v>22</v>
      </c>
      <c r="C114" s="9"/>
      <c r="D114" s="120"/>
      <c r="E114" s="39">
        <v>22</v>
      </c>
      <c r="G114" s="139"/>
      <c r="H114" s="137">
        <f>H333</f>
        <v>0</v>
      </c>
      <c r="I114" s="69" t="s">
        <v>0</v>
      </c>
      <c r="J114" s="139"/>
      <c r="K114" s="137">
        <f>K333</f>
        <v>0</v>
      </c>
    </row>
    <row r="115" spans="1:17">
      <c r="A115" s="39">
        <v>23</v>
      </c>
      <c r="C115" s="98"/>
      <c r="E115" s="39">
        <v>23</v>
      </c>
      <c r="F115" s="25" t="s">
        <v>1</v>
      </c>
      <c r="G115" s="11"/>
      <c r="H115" s="10"/>
      <c r="I115" s="132"/>
      <c r="J115" s="11"/>
      <c r="K115" s="10"/>
      <c r="Q115" s="1" t="s">
        <v>0</v>
      </c>
    </row>
    <row r="116" spans="1:17">
      <c r="A116" s="39">
        <v>24</v>
      </c>
      <c r="C116" s="98"/>
      <c r="D116" s="9"/>
      <c r="E116" s="39">
        <v>24</v>
      </c>
    </row>
    <row r="117" spans="1:17">
      <c r="A117" s="39">
        <v>25</v>
      </c>
      <c r="C117" s="9" t="s">
        <v>275</v>
      </c>
      <c r="D117" s="120" t="s">
        <v>193</v>
      </c>
      <c r="E117" s="39">
        <v>25</v>
      </c>
      <c r="G117" s="139"/>
      <c r="H117" s="137">
        <f>+H399</f>
        <v>15010725</v>
      </c>
      <c r="I117" s="69"/>
      <c r="J117" s="139"/>
      <c r="K117" s="137">
        <f>+K399</f>
        <v>16780568</v>
      </c>
    </row>
    <row r="118" spans="1:17">
      <c r="A118" s="1">
        <v>26</v>
      </c>
      <c r="E118" s="1">
        <v>26</v>
      </c>
      <c r="F118" s="25" t="s">
        <v>1</v>
      </c>
      <c r="G118" s="11"/>
      <c r="H118" s="10"/>
      <c r="I118" s="132"/>
      <c r="J118" s="11"/>
      <c r="K118" s="10"/>
    </row>
    <row r="119" spans="1:17">
      <c r="A119" s="39">
        <v>27</v>
      </c>
      <c r="C119" s="9" t="s">
        <v>192</v>
      </c>
      <c r="E119" s="39">
        <v>27</v>
      </c>
      <c r="F119" s="111"/>
      <c r="G119" s="139"/>
      <c r="H119" s="137">
        <f>H105+H106+H112+H113+H114+H117</f>
        <v>15010725</v>
      </c>
      <c r="I119" s="71"/>
      <c r="J119" s="138"/>
      <c r="K119" s="137">
        <f>K105+K106+K112+K113+K114+K117</f>
        <v>16780568</v>
      </c>
      <c r="L119" s="101"/>
      <c r="M119" s="101"/>
      <c r="N119" s="101"/>
      <c r="O119" s="101"/>
      <c r="P119" s="101"/>
      <c r="Q119" s="101"/>
    </row>
    <row r="120" spans="1:17">
      <c r="A120" s="39"/>
      <c r="C120" s="9"/>
      <c r="E120" s="39"/>
      <c r="F120" s="136" t="s">
        <v>191</v>
      </c>
      <c r="G120" s="135"/>
      <c r="H120" s="135"/>
      <c r="I120" s="135"/>
      <c r="J120" s="134"/>
      <c r="K120" s="133"/>
    </row>
    <row r="121" spans="1:17" ht="29.25" customHeight="1">
      <c r="C121" s="346" t="s">
        <v>268</v>
      </c>
      <c r="D121" s="346"/>
      <c r="E121" s="346"/>
      <c r="F121" s="346"/>
      <c r="G121" s="346"/>
      <c r="H121" s="346"/>
      <c r="I121" s="346"/>
      <c r="J121" s="346"/>
      <c r="K121" s="58"/>
    </row>
    <row r="122" spans="1:17">
      <c r="D122" s="120"/>
      <c r="F122" s="25"/>
      <c r="G122" s="11"/>
      <c r="I122" s="132"/>
      <c r="J122" s="11"/>
      <c r="K122" s="10"/>
      <c r="M122" s="1" t="s">
        <v>0</v>
      </c>
    </row>
    <row r="123" spans="1:17">
      <c r="C123" s="1" t="s">
        <v>18</v>
      </c>
      <c r="G123" s="1"/>
      <c r="H123" s="1"/>
      <c r="J123" s="1"/>
      <c r="K123" s="1"/>
    </row>
    <row r="124" spans="1:17">
      <c r="D124" s="120"/>
      <c r="F124" s="25"/>
      <c r="G124" s="11"/>
      <c r="I124" s="132"/>
      <c r="J124" s="11"/>
      <c r="K124" s="10"/>
    </row>
    <row r="125" spans="1:17">
      <c r="E125" s="6"/>
    </row>
    <row r="126" spans="1:17">
      <c r="A126" s="35" t="s">
        <v>274</v>
      </c>
    </row>
    <row r="127" spans="1:17">
      <c r="A127" s="32" t="str">
        <f>$A$83</f>
        <v xml:space="preserve">Institution No.:  </v>
      </c>
      <c r="B127" s="35"/>
      <c r="C127" s="35"/>
      <c r="D127" s="35"/>
      <c r="E127" s="37"/>
      <c r="F127" s="35"/>
      <c r="G127" s="34"/>
      <c r="H127" s="36"/>
      <c r="I127" s="35"/>
      <c r="J127" s="34"/>
      <c r="K127" s="33" t="s">
        <v>190</v>
      </c>
    </row>
    <row r="128" spans="1:17" ht="14.25">
      <c r="A128" s="347" t="s">
        <v>273</v>
      </c>
      <c r="B128" s="347"/>
      <c r="C128" s="347"/>
      <c r="D128" s="347"/>
      <c r="E128" s="347"/>
      <c r="F128" s="347"/>
      <c r="G128" s="347"/>
      <c r="H128" s="347"/>
      <c r="I128" s="347"/>
      <c r="J128" s="347"/>
      <c r="K128" s="347"/>
    </row>
    <row r="129" spans="1:11">
      <c r="A129" s="32" t="str">
        <f>$A$42</f>
        <v xml:space="preserve">NAME: </v>
      </c>
      <c r="C129" s="1" t="str">
        <f>$D$20</f>
        <v>University of Colorado</v>
      </c>
      <c r="H129" s="4"/>
      <c r="J129" s="5"/>
      <c r="K129" s="30" t="str">
        <f>$K$3</f>
        <v>Date: October 13, 2015</v>
      </c>
    </row>
    <row r="130" spans="1:11">
      <c r="A130" s="25" t="s">
        <v>1</v>
      </c>
      <c r="B130" s="25" t="s">
        <v>1</v>
      </c>
      <c r="C130" s="25" t="s">
        <v>1</v>
      </c>
      <c r="D130" s="25" t="s">
        <v>1</v>
      </c>
      <c r="E130" s="25" t="s">
        <v>1</v>
      </c>
      <c r="F130" s="25" t="s">
        <v>1</v>
      </c>
      <c r="G130" s="11" t="s">
        <v>1</v>
      </c>
      <c r="H130" s="10" t="s">
        <v>1</v>
      </c>
      <c r="I130" s="25" t="s">
        <v>1</v>
      </c>
      <c r="J130" s="11" t="s">
        <v>1</v>
      </c>
      <c r="K130" s="10" t="s">
        <v>1</v>
      </c>
    </row>
    <row r="131" spans="1:11">
      <c r="A131" s="28" t="s">
        <v>15</v>
      </c>
      <c r="E131" s="28" t="s">
        <v>15</v>
      </c>
      <c r="F131" s="7"/>
      <c r="G131" s="27"/>
      <c r="H131" s="26" t="s">
        <v>14</v>
      </c>
      <c r="I131" s="7"/>
      <c r="J131" s="27"/>
      <c r="K131" s="26" t="s">
        <v>13</v>
      </c>
    </row>
    <row r="132" spans="1:11">
      <c r="A132" s="28" t="s">
        <v>11</v>
      </c>
      <c r="C132" s="29" t="s">
        <v>12</v>
      </c>
      <c r="E132" s="28" t="s">
        <v>11</v>
      </c>
      <c r="F132" s="7"/>
      <c r="G132" s="27"/>
      <c r="H132" s="26" t="s">
        <v>10</v>
      </c>
      <c r="I132" s="7"/>
      <c r="J132" s="27"/>
      <c r="K132" s="26" t="s">
        <v>9</v>
      </c>
    </row>
    <row r="133" spans="1:11">
      <c r="A133" s="25" t="s">
        <v>1</v>
      </c>
      <c r="B133" s="25" t="s">
        <v>1</v>
      </c>
      <c r="C133" s="25" t="s">
        <v>1</v>
      </c>
      <c r="D133" s="25" t="s">
        <v>1</v>
      </c>
      <c r="E133" s="25" t="s">
        <v>1</v>
      </c>
      <c r="F133" s="25" t="s">
        <v>1</v>
      </c>
      <c r="G133" s="11" t="s">
        <v>1</v>
      </c>
      <c r="H133" s="10" t="s">
        <v>1</v>
      </c>
      <c r="I133" s="25" t="s">
        <v>1</v>
      </c>
      <c r="J133" s="11" t="s">
        <v>1</v>
      </c>
      <c r="K133" s="10" t="s">
        <v>1</v>
      </c>
    </row>
    <row r="134" spans="1:11">
      <c r="A134" s="1">
        <v>1</v>
      </c>
      <c r="C134" s="1" t="s">
        <v>188</v>
      </c>
      <c r="E134" s="1">
        <v>1</v>
      </c>
    </row>
    <row r="135" spans="1:11" ht="33.75" customHeight="1">
      <c r="A135" s="131">
        <v>2</v>
      </c>
      <c r="C135" s="348" t="s">
        <v>187</v>
      </c>
      <c r="D135" s="348"/>
      <c r="E135" s="131">
        <v>2</v>
      </c>
      <c r="G135" s="129"/>
      <c r="H135" s="130">
        <v>0</v>
      </c>
      <c r="I135" s="130"/>
      <c r="J135" s="130"/>
      <c r="K135" s="130">
        <v>0</v>
      </c>
    </row>
    <row r="136" spans="1:11" ht="15.75" customHeight="1">
      <c r="A136" s="1">
        <v>3</v>
      </c>
      <c r="C136" s="1" t="s">
        <v>186</v>
      </c>
      <c r="E136" s="1">
        <v>3</v>
      </c>
      <c r="G136" s="129"/>
      <c r="H136" s="129">
        <v>0</v>
      </c>
      <c r="I136" s="129"/>
      <c r="J136" s="129"/>
      <c r="K136" s="129">
        <v>0</v>
      </c>
    </row>
    <row r="137" spans="1:11">
      <c r="A137" s="1">
        <v>4</v>
      </c>
      <c r="C137" s="1" t="s">
        <v>185</v>
      </c>
      <c r="E137" s="1">
        <v>4</v>
      </c>
      <c r="G137" s="129"/>
      <c r="H137" s="129">
        <v>0</v>
      </c>
      <c r="I137" s="129"/>
      <c r="J137" s="129"/>
      <c r="K137" s="129">
        <v>0</v>
      </c>
    </row>
    <row r="138" spans="1:11">
      <c r="A138" s="1">
        <v>5</v>
      </c>
      <c r="C138" s="1" t="s">
        <v>184</v>
      </c>
      <c r="E138" s="1">
        <v>5</v>
      </c>
      <c r="G138" s="129"/>
      <c r="H138" s="129">
        <v>0</v>
      </c>
      <c r="I138" s="129"/>
      <c r="J138" s="129"/>
      <c r="K138" s="129">
        <v>0</v>
      </c>
    </row>
    <row r="139" spans="1:11" ht="47.25" customHeight="1">
      <c r="A139" s="131">
        <v>6</v>
      </c>
      <c r="C139" s="348" t="s">
        <v>183</v>
      </c>
      <c r="D139" s="348"/>
      <c r="E139" s="131">
        <v>6</v>
      </c>
      <c r="G139" s="129"/>
      <c r="H139" s="130">
        <v>0</v>
      </c>
      <c r="I139" s="130"/>
      <c r="J139" s="130"/>
      <c r="K139" s="130">
        <v>0</v>
      </c>
    </row>
    <row r="140" spans="1:11">
      <c r="A140" s="1">
        <v>7</v>
      </c>
      <c r="E140" s="1">
        <v>7</v>
      </c>
      <c r="G140" s="129"/>
      <c r="H140" s="129"/>
      <c r="I140" s="129"/>
      <c r="J140" s="129"/>
      <c r="K140" s="129"/>
    </row>
    <row r="141" spans="1:11">
      <c r="A141" s="1">
        <v>8</v>
      </c>
      <c r="E141" s="1">
        <v>8</v>
      </c>
      <c r="G141" s="129"/>
      <c r="H141" s="129"/>
      <c r="I141" s="129"/>
      <c r="J141" s="129"/>
      <c r="K141" s="129"/>
    </row>
    <row r="142" spans="1:11">
      <c r="A142" s="1">
        <v>9</v>
      </c>
      <c r="E142" s="1">
        <v>9</v>
      </c>
      <c r="G142" s="129"/>
      <c r="H142" s="129"/>
      <c r="I142" s="129"/>
      <c r="J142" s="129"/>
      <c r="K142" s="129"/>
    </row>
    <row r="143" spans="1:11">
      <c r="A143" s="1">
        <v>10</v>
      </c>
      <c r="E143" s="1">
        <v>10</v>
      </c>
      <c r="G143" s="129"/>
      <c r="H143" s="129"/>
      <c r="I143" s="129"/>
      <c r="J143" s="129"/>
      <c r="K143" s="129"/>
    </row>
    <row r="144" spans="1:11">
      <c r="A144" s="1">
        <v>11</v>
      </c>
      <c r="E144" s="1">
        <v>11</v>
      </c>
      <c r="G144" s="129"/>
      <c r="H144" s="129"/>
      <c r="I144" s="129"/>
      <c r="J144" s="129"/>
      <c r="K144" s="129"/>
    </row>
    <row r="145" spans="1:11">
      <c r="A145" s="1">
        <v>12</v>
      </c>
      <c r="C145" s="1" t="s">
        <v>182</v>
      </c>
      <c r="E145" s="1">
        <v>12</v>
      </c>
      <c r="G145" s="129"/>
      <c r="H145" s="129">
        <f>SUM(H135:H144)</f>
        <v>0</v>
      </c>
      <c r="I145" s="129"/>
      <c r="J145" s="129"/>
      <c r="K145" s="129">
        <f>SUM(K135:K144)</f>
        <v>0</v>
      </c>
    </row>
    <row r="146" spans="1:11">
      <c r="E146" s="6"/>
    </row>
    <row r="147" spans="1:11">
      <c r="E147" s="6"/>
    </row>
    <row r="148" spans="1:11">
      <c r="E148" s="6"/>
    </row>
    <row r="149" spans="1:11">
      <c r="E149" s="6"/>
    </row>
    <row r="150" spans="1:11">
      <c r="E150" s="6"/>
    </row>
    <row r="151" spans="1:11">
      <c r="E151" s="6"/>
    </row>
    <row r="152" spans="1:11">
      <c r="E152" s="6"/>
    </row>
    <row r="154" spans="1:11">
      <c r="D154" s="128"/>
      <c r="F154" s="128"/>
      <c r="G154" s="127"/>
      <c r="H154" s="126"/>
    </row>
    <row r="155" spans="1:11">
      <c r="E155" s="6"/>
    </row>
    <row r="156" spans="1:11">
      <c r="E156" s="6"/>
    </row>
    <row r="157" spans="1:11">
      <c r="E157" s="6"/>
    </row>
    <row r="158" spans="1:11" ht="13.5">
      <c r="C158" s="1" t="s">
        <v>272</v>
      </c>
      <c r="E158" s="6"/>
    </row>
    <row r="159" spans="1:11">
      <c r="E159" s="6"/>
    </row>
    <row r="160" spans="1:11" ht="12.75">
      <c r="B160" s="125"/>
      <c r="C160" s="124"/>
      <c r="D160" s="123"/>
      <c r="E160" s="123"/>
      <c r="F160" s="123"/>
    </row>
    <row r="161" spans="1:13" ht="12.75">
      <c r="B161" s="125"/>
      <c r="C161" s="124"/>
      <c r="D161" s="123"/>
      <c r="E161" s="123"/>
      <c r="F161" s="123"/>
    </row>
    <row r="162" spans="1:13">
      <c r="E162" s="6"/>
    </row>
    <row r="163" spans="1:13">
      <c r="E163" s="6"/>
    </row>
    <row r="164" spans="1:13">
      <c r="E164" s="6"/>
    </row>
    <row r="165" spans="1:13">
      <c r="E165" s="6"/>
    </row>
    <row r="166" spans="1:13">
      <c r="E166" s="6"/>
    </row>
    <row r="167" spans="1:13">
      <c r="E167" s="6"/>
    </row>
    <row r="168" spans="1:13">
      <c r="E168" s="6"/>
    </row>
    <row r="169" spans="1:13">
      <c r="E169" s="6"/>
    </row>
    <row r="170" spans="1:13">
      <c r="E170" s="6"/>
    </row>
    <row r="171" spans="1:13">
      <c r="E171" s="6"/>
    </row>
    <row r="172" spans="1:13">
      <c r="E172" s="6"/>
    </row>
    <row r="173" spans="1:13">
      <c r="E173" s="6"/>
    </row>
    <row r="174" spans="1:13">
      <c r="A174" s="32" t="str">
        <f>$A$83</f>
        <v xml:space="preserve">Institution No.:  </v>
      </c>
      <c r="E174" s="6"/>
      <c r="G174" s="5"/>
      <c r="H174" s="4"/>
      <c r="J174" s="5"/>
      <c r="K174" s="33" t="s">
        <v>180</v>
      </c>
      <c r="L174" s="111"/>
      <c r="M174" s="94"/>
    </row>
    <row r="175" spans="1:13" s="35" customFormat="1">
      <c r="A175" s="347" t="s">
        <v>179</v>
      </c>
      <c r="B175" s="347"/>
      <c r="C175" s="347"/>
      <c r="D175" s="347"/>
      <c r="E175" s="347"/>
      <c r="F175" s="347"/>
      <c r="G175" s="347"/>
      <c r="H175" s="347"/>
      <c r="I175" s="347"/>
      <c r="J175" s="347"/>
      <c r="K175" s="347"/>
      <c r="L175" s="90"/>
      <c r="M175" s="122"/>
    </row>
    <row r="176" spans="1:13">
      <c r="A176" s="32" t="str">
        <f>$A$42</f>
        <v xml:space="preserve">NAME: </v>
      </c>
      <c r="C176" s="1" t="str">
        <f>$D$20</f>
        <v>University of Colorado</v>
      </c>
      <c r="H176" s="4"/>
      <c r="J176" s="5"/>
      <c r="K176" s="30" t="str">
        <f>$K$3</f>
        <v>Date: October 13, 2015</v>
      </c>
      <c r="L176" s="111"/>
      <c r="M176" s="94"/>
    </row>
    <row r="177" spans="1:11">
      <c r="A177" s="25" t="s">
        <v>1</v>
      </c>
      <c r="B177" s="25" t="s">
        <v>1</v>
      </c>
      <c r="C177" s="25" t="s">
        <v>1</v>
      </c>
      <c r="D177" s="25" t="s">
        <v>1</v>
      </c>
      <c r="E177" s="25" t="s">
        <v>1</v>
      </c>
      <c r="F177" s="25" t="s">
        <v>1</v>
      </c>
      <c r="G177" s="11" t="s">
        <v>1</v>
      </c>
      <c r="H177" s="10" t="s">
        <v>1</v>
      </c>
      <c r="I177" s="25" t="s">
        <v>1</v>
      </c>
      <c r="J177" s="11" t="s">
        <v>1</v>
      </c>
      <c r="K177" s="10" t="s">
        <v>1</v>
      </c>
    </row>
    <row r="178" spans="1:11">
      <c r="A178" s="28" t="s">
        <v>15</v>
      </c>
      <c r="E178" s="28" t="s">
        <v>15</v>
      </c>
      <c r="G178" s="27"/>
      <c r="H178" s="26" t="s">
        <v>14</v>
      </c>
      <c r="I178" s="7"/>
      <c r="J178" s="1"/>
      <c r="K178" s="1"/>
    </row>
    <row r="179" spans="1:11">
      <c r="A179" s="28" t="s">
        <v>11</v>
      </c>
      <c r="E179" s="28" t="s">
        <v>11</v>
      </c>
      <c r="G179" s="27"/>
      <c r="H179" s="26" t="s">
        <v>10</v>
      </c>
      <c r="I179" s="7"/>
      <c r="J179" s="1"/>
      <c r="K179" s="1"/>
    </row>
    <row r="180" spans="1:11">
      <c r="A180" s="25" t="s">
        <v>1</v>
      </c>
      <c r="B180" s="25" t="s">
        <v>1</v>
      </c>
      <c r="C180" s="25" t="s">
        <v>1</v>
      </c>
      <c r="D180" s="25" t="s">
        <v>1</v>
      </c>
      <c r="E180" s="25" t="s">
        <v>1</v>
      </c>
      <c r="F180" s="25" t="s">
        <v>1</v>
      </c>
      <c r="G180" s="11" t="s">
        <v>1</v>
      </c>
      <c r="H180" s="10" t="s">
        <v>1</v>
      </c>
      <c r="I180" s="25" t="s">
        <v>1</v>
      </c>
      <c r="J180" s="1"/>
      <c r="K180" s="1"/>
    </row>
    <row r="181" spans="1:11">
      <c r="A181" s="39">
        <v>1</v>
      </c>
      <c r="C181" s="9" t="s">
        <v>178</v>
      </c>
      <c r="E181" s="39">
        <v>1</v>
      </c>
      <c r="G181" s="5"/>
      <c r="H181" s="69"/>
      <c r="J181" s="1"/>
      <c r="K181" s="1"/>
    </row>
    <row r="182" spans="1:11">
      <c r="A182" s="120" t="s">
        <v>176</v>
      </c>
      <c r="C182" s="9" t="s">
        <v>177</v>
      </c>
      <c r="E182" s="120" t="s">
        <v>176</v>
      </c>
      <c r="F182" s="119"/>
      <c r="G182" s="88"/>
      <c r="H182" s="95">
        <v>0</v>
      </c>
      <c r="I182" s="88"/>
      <c r="J182" s="1"/>
      <c r="K182" s="1"/>
    </row>
    <row r="183" spans="1:11">
      <c r="A183" s="120" t="s">
        <v>174</v>
      </c>
      <c r="C183" s="9" t="s">
        <v>175</v>
      </c>
      <c r="E183" s="120" t="s">
        <v>174</v>
      </c>
      <c r="F183" s="119"/>
      <c r="G183" s="88"/>
      <c r="H183" s="121"/>
      <c r="I183" s="88"/>
      <c r="J183" s="1"/>
      <c r="K183" s="1"/>
    </row>
    <row r="184" spans="1:11">
      <c r="A184" s="120" t="s">
        <v>172</v>
      </c>
      <c r="C184" s="9" t="s">
        <v>173</v>
      </c>
      <c r="E184" s="120" t="s">
        <v>172</v>
      </c>
      <c r="F184" s="119"/>
      <c r="G184" s="88"/>
      <c r="H184" s="95">
        <f>SUM(H182:H183)</f>
        <v>0</v>
      </c>
      <c r="I184" s="88"/>
      <c r="J184" s="1"/>
      <c r="K184" s="1"/>
    </row>
    <row r="185" spans="1:11">
      <c r="A185" s="39">
        <v>3</v>
      </c>
      <c r="C185" s="9" t="s">
        <v>171</v>
      </c>
      <c r="E185" s="39">
        <v>3</v>
      </c>
      <c r="F185" s="119"/>
      <c r="G185" s="88"/>
      <c r="H185" s="95">
        <v>0</v>
      </c>
      <c r="I185" s="88"/>
      <c r="J185" s="1"/>
      <c r="K185" s="1"/>
    </row>
    <row r="186" spans="1:11">
      <c r="A186" s="39">
        <v>4</v>
      </c>
      <c r="C186" s="9" t="s">
        <v>170</v>
      </c>
      <c r="E186" s="39">
        <v>4</v>
      </c>
      <c r="F186" s="119"/>
      <c r="G186" s="88"/>
      <c r="H186" s="95">
        <f>SUM(H184:H185)</f>
        <v>0</v>
      </c>
      <c r="I186" s="88"/>
      <c r="J186" s="1"/>
      <c r="K186" s="1"/>
    </row>
    <row r="187" spans="1:11">
      <c r="A187" s="39">
        <v>5</v>
      </c>
      <c r="E187" s="39">
        <v>5</v>
      </c>
      <c r="F187" s="119"/>
      <c r="G187" s="88"/>
      <c r="H187" s="95"/>
      <c r="I187" s="88"/>
      <c r="J187" s="1"/>
      <c r="K187" s="1"/>
    </row>
    <row r="188" spans="1:11">
      <c r="A188" s="39">
        <v>6</v>
      </c>
      <c r="C188" s="9" t="s">
        <v>169</v>
      </c>
      <c r="E188" s="39">
        <v>6</v>
      </c>
      <c r="F188" s="119"/>
      <c r="G188" s="88"/>
      <c r="H188" s="95">
        <v>0</v>
      </c>
      <c r="I188" s="88"/>
      <c r="J188" s="1"/>
      <c r="K188" s="1"/>
    </row>
    <row r="189" spans="1:11">
      <c r="A189" s="39">
        <v>7</v>
      </c>
      <c r="C189" s="9" t="s">
        <v>168</v>
      </c>
      <c r="E189" s="39">
        <v>7</v>
      </c>
      <c r="F189" s="119"/>
      <c r="G189" s="88"/>
      <c r="H189" s="95">
        <v>0</v>
      </c>
      <c r="I189" s="88"/>
      <c r="J189" s="1"/>
      <c r="K189" s="1"/>
    </row>
    <row r="190" spans="1:11">
      <c r="A190" s="39">
        <v>8</v>
      </c>
      <c r="C190" s="9" t="s">
        <v>167</v>
      </c>
      <c r="E190" s="39">
        <v>8</v>
      </c>
      <c r="F190" s="119"/>
      <c r="G190" s="88"/>
      <c r="H190" s="95">
        <f>SUM(H188:H189)</f>
        <v>0</v>
      </c>
      <c r="I190" s="88"/>
      <c r="J190" s="1"/>
      <c r="K190" s="1"/>
    </row>
    <row r="191" spans="1:11">
      <c r="A191" s="39">
        <v>9</v>
      </c>
      <c r="E191" s="39">
        <v>9</v>
      </c>
      <c r="F191" s="119"/>
      <c r="G191" s="88"/>
      <c r="H191" s="95"/>
      <c r="I191" s="88"/>
      <c r="J191" s="1"/>
      <c r="K191" s="1"/>
    </row>
    <row r="192" spans="1:11">
      <c r="A192" s="39">
        <v>10</v>
      </c>
      <c r="C192" s="9" t="s">
        <v>166</v>
      </c>
      <c r="E192" s="39">
        <v>10</v>
      </c>
      <c r="F192" s="119"/>
      <c r="G192" s="88"/>
      <c r="H192" s="95">
        <f>H184+H188</f>
        <v>0</v>
      </c>
      <c r="I192" s="88"/>
      <c r="J192" s="1"/>
      <c r="K192" s="1"/>
    </row>
    <row r="193" spans="1:11">
      <c r="A193" s="39">
        <v>11</v>
      </c>
      <c r="C193" s="9" t="s">
        <v>165</v>
      </c>
      <c r="E193" s="39">
        <v>11</v>
      </c>
      <c r="F193" s="119"/>
      <c r="G193" s="88"/>
      <c r="H193" s="95">
        <f>H185+H189</f>
        <v>0</v>
      </c>
      <c r="I193" s="88"/>
      <c r="J193" s="1"/>
      <c r="K193" s="1"/>
    </row>
    <row r="194" spans="1:11">
      <c r="A194" s="39">
        <v>12</v>
      </c>
      <c r="C194" s="9" t="s">
        <v>164</v>
      </c>
      <c r="E194" s="39">
        <v>12</v>
      </c>
      <c r="F194" s="119"/>
      <c r="G194" s="88"/>
      <c r="H194" s="95">
        <f>H192+H193</f>
        <v>0</v>
      </c>
      <c r="I194" s="88"/>
      <c r="J194" s="1"/>
      <c r="K194" s="1"/>
    </row>
    <row r="195" spans="1:11">
      <c r="A195" s="39">
        <v>13</v>
      </c>
      <c r="E195" s="39">
        <v>13</v>
      </c>
      <c r="G195" s="88"/>
      <c r="H195" s="61"/>
      <c r="I195" s="65"/>
      <c r="J195" s="1"/>
      <c r="K195" s="1"/>
    </row>
    <row r="196" spans="1:11">
      <c r="A196" s="39">
        <v>15</v>
      </c>
      <c r="C196" s="9" t="s">
        <v>163</v>
      </c>
      <c r="E196" s="39">
        <v>15</v>
      </c>
      <c r="G196" s="88"/>
      <c r="H196" s="118"/>
      <c r="I196" s="65"/>
      <c r="J196" s="1"/>
      <c r="K196" s="1"/>
    </row>
    <row r="197" spans="1:11">
      <c r="A197" s="39">
        <v>16</v>
      </c>
      <c r="C197" s="9" t="s">
        <v>162</v>
      </c>
      <c r="E197" s="39">
        <v>16</v>
      </c>
      <c r="G197" s="88"/>
      <c r="H197" s="277" t="e">
        <f>(H119-H367)/H194</f>
        <v>#DIV/0!</v>
      </c>
      <c r="I197" s="117"/>
      <c r="J197" s="1"/>
      <c r="K197" s="1"/>
    </row>
    <row r="198" spans="1:11">
      <c r="A198" s="39">
        <v>17</v>
      </c>
      <c r="C198" s="9" t="s">
        <v>161</v>
      </c>
      <c r="E198" s="39">
        <v>17</v>
      </c>
      <c r="G198" s="88"/>
      <c r="H198" s="65">
        <v>1920</v>
      </c>
      <c r="I198" s="65"/>
      <c r="J198" s="1"/>
      <c r="K198" s="1"/>
    </row>
    <row r="199" spans="1:11">
      <c r="A199" s="39">
        <v>18</v>
      </c>
      <c r="E199" s="39">
        <v>18</v>
      </c>
      <c r="G199" s="88"/>
      <c r="H199" s="65"/>
      <c r="I199" s="65"/>
      <c r="J199" s="1"/>
      <c r="K199" s="1"/>
    </row>
    <row r="200" spans="1:11">
      <c r="A200" s="1">
        <v>19</v>
      </c>
      <c r="C200" s="9" t="s">
        <v>160</v>
      </c>
      <c r="E200" s="1">
        <v>19</v>
      </c>
      <c r="G200" s="88"/>
      <c r="H200" s="65"/>
      <c r="I200" s="65"/>
      <c r="J200" s="1"/>
      <c r="K200" s="1"/>
    </row>
    <row r="201" spans="1:11">
      <c r="A201" s="39">
        <v>20</v>
      </c>
      <c r="C201" s="9" t="s">
        <v>159</v>
      </c>
      <c r="E201" s="39">
        <v>20</v>
      </c>
      <c r="F201" s="21"/>
      <c r="G201" s="66"/>
      <c r="H201" s="45">
        <f>G460+G499</f>
        <v>0</v>
      </c>
      <c r="I201" s="66"/>
      <c r="J201" s="1"/>
      <c r="K201" s="1"/>
    </row>
    <row r="202" spans="1:11">
      <c r="A202" s="39">
        <v>21</v>
      </c>
      <c r="C202" s="9" t="s">
        <v>158</v>
      </c>
      <c r="E202" s="39">
        <v>21</v>
      </c>
      <c r="F202" s="21"/>
      <c r="G202" s="66"/>
      <c r="H202" s="45">
        <f>G456+G495</f>
        <v>0</v>
      </c>
      <c r="I202" s="66"/>
      <c r="J202" s="1"/>
      <c r="K202" s="1"/>
    </row>
    <row r="203" spans="1:11">
      <c r="A203" s="39">
        <v>22</v>
      </c>
      <c r="C203" s="9" t="s">
        <v>157</v>
      </c>
      <c r="E203" s="39">
        <v>22</v>
      </c>
      <c r="F203" s="21"/>
      <c r="G203" s="66"/>
      <c r="H203" s="45">
        <f>G458+G497</f>
        <v>0</v>
      </c>
      <c r="I203" s="66"/>
      <c r="J203" s="1"/>
      <c r="K203" s="1"/>
    </row>
    <row r="204" spans="1:11">
      <c r="A204" s="39">
        <v>23</v>
      </c>
      <c r="E204" s="39">
        <v>23</v>
      </c>
      <c r="F204" s="21"/>
      <c r="G204" s="66"/>
      <c r="H204" s="45"/>
      <c r="I204" s="66"/>
      <c r="J204" s="1"/>
      <c r="K204" s="1"/>
    </row>
    <row r="205" spans="1:11">
      <c r="A205" s="39">
        <v>24</v>
      </c>
      <c r="C205" s="9" t="s">
        <v>156</v>
      </c>
      <c r="E205" s="39">
        <v>24</v>
      </c>
      <c r="F205" s="21"/>
      <c r="G205" s="66"/>
      <c r="H205" s="66"/>
      <c r="I205" s="66"/>
      <c r="K205" s="1"/>
    </row>
    <row r="206" spans="1:11" ht="15">
      <c r="A206" s="39">
        <v>25</v>
      </c>
      <c r="C206" s="9" t="s">
        <v>155</v>
      </c>
      <c r="E206" s="39">
        <v>25</v>
      </c>
      <c r="G206" s="88"/>
      <c r="H206" s="276">
        <f>IF(OR(G460&gt;0,G499&gt;0),(H499+H460)/(G499+G460),0)</f>
        <v>0</v>
      </c>
      <c r="I206" s="65"/>
      <c r="K206" s="1"/>
    </row>
    <row r="207" spans="1:11">
      <c r="A207" s="39">
        <v>26</v>
      </c>
      <c r="C207" s="9" t="s">
        <v>154</v>
      </c>
      <c r="E207" s="39">
        <v>26</v>
      </c>
      <c r="G207" s="88"/>
      <c r="H207" s="65">
        <f>IF(H202=0,0,(H456+H457+H495+H496)/H202)</f>
        <v>0</v>
      </c>
      <c r="I207" s="65"/>
      <c r="J207" s="1"/>
      <c r="K207" s="1"/>
    </row>
    <row r="208" spans="1:11">
      <c r="A208" s="39">
        <v>27</v>
      </c>
      <c r="C208" s="9" t="s">
        <v>153</v>
      </c>
      <c r="E208" s="39">
        <v>27</v>
      </c>
      <c r="G208" s="88"/>
      <c r="H208" s="65">
        <f>IF(H203=0,0,(H458+H459+H497+H498)/H203)</f>
        <v>0</v>
      </c>
      <c r="I208" s="65"/>
      <c r="J208" s="1"/>
      <c r="K208" s="1"/>
    </row>
    <row r="209" spans="1:13">
      <c r="A209" s="39">
        <v>28</v>
      </c>
      <c r="E209" s="39">
        <v>28</v>
      </c>
      <c r="G209" s="88"/>
      <c r="H209" s="65"/>
      <c r="I209" s="65"/>
      <c r="J209" s="1"/>
      <c r="K209" s="1"/>
    </row>
    <row r="210" spans="1:13">
      <c r="A210" s="39">
        <v>29</v>
      </c>
      <c r="C210" s="9" t="s">
        <v>152</v>
      </c>
      <c r="E210" s="39">
        <v>29</v>
      </c>
      <c r="F210" s="8"/>
      <c r="G210" s="88"/>
      <c r="H210" s="95">
        <f>G101</f>
        <v>0</v>
      </c>
      <c r="I210" s="88"/>
      <c r="J210" s="1"/>
      <c r="K210" s="1"/>
    </row>
    <row r="211" spans="1:13">
      <c r="A211" s="9"/>
      <c r="H211" s="4"/>
      <c r="J211" s="1"/>
      <c r="K211" s="1"/>
    </row>
    <row r="212" spans="1:13">
      <c r="A212" s="9"/>
      <c r="H212" s="4"/>
      <c r="K212" s="4"/>
    </row>
    <row r="213" spans="1:13" ht="30" customHeight="1">
      <c r="A213" s="9"/>
      <c r="C213" s="351" t="s">
        <v>151</v>
      </c>
      <c r="D213" s="351"/>
      <c r="E213" s="351"/>
      <c r="F213" s="351"/>
      <c r="G213" s="351"/>
      <c r="H213" s="351"/>
      <c r="I213" s="351"/>
      <c r="K213" s="4"/>
    </row>
    <row r="214" spans="1:13">
      <c r="A214" s="9"/>
      <c r="H214" s="4"/>
      <c r="K214" s="4"/>
    </row>
    <row r="215" spans="1:13">
      <c r="A215" s="9"/>
      <c r="H215" s="4"/>
      <c r="K215" s="4"/>
    </row>
    <row r="216" spans="1:13">
      <c r="A216" s="9"/>
      <c r="H216" s="4"/>
      <c r="K216" s="4"/>
    </row>
    <row r="217" spans="1:13">
      <c r="A217" s="9"/>
      <c r="C217" s="35"/>
      <c r="D217" s="35"/>
      <c r="E217" s="35"/>
      <c r="F217" s="35"/>
      <c r="G217" s="116"/>
      <c r="H217" s="36"/>
      <c r="K217" s="4"/>
    </row>
    <row r="218" spans="1:13">
      <c r="A218" s="9"/>
      <c r="H218" s="4"/>
      <c r="K218" s="4"/>
    </row>
    <row r="219" spans="1:13">
      <c r="A219" s="9"/>
      <c r="H219" s="4"/>
      <c r="K219" s="4"/>
    </row>
    <row r="220" spans="1:13">
      <c r="A220" s="9"/>
      <c r="H220" s="4"/>
      <c r="K220" s="4"/>
    </row>
    <row r="221" spans="1:13">
      <c r="A221" s="9"/>
      <c r="H221" s="4"/>
      <c r="K221" s="4"/>
    </row>
    <row r="222" spans="1:13">
      <c r="A222" s="9"/>
      <c r="H222" s="4"/>
      <c r="K222" s="4"/>
    </row>
    <row r="223" spans="1:13">
      <c r="A223" s="9"/>
      <c r="H223" s="4"/>
      <c r="K223" s="4"/>
    </row>
    <row r="224" spans="1:13">
      <c r="E224" s="6"/>
      <c r="G224" s="5"/>
      <c r="H224" s="4"/>
      <c r="I224" s="111"/>
      <c r="K224" s="4"/>
      <c r="M224" s="94"/>
    </row>
    <row r="225" spans="1:11">
      <c r="A225" s="9"/>
      <c r="H225" s="4"/>
      <c r="K225" s="4"/>
    </row>
    <row r="226" spans="1:11">
      <c r="A226" s="32" t="str">
        <f>$A$83</f>
        <v xml:space="preserve">Institution No.:  </v>
      </c>
      <c r="C226" s="110"/>
      <c r="G226" s="1"/>
      <c r="H226" s="1"/>
      <c r="I226" s="13" t="s">
        <v>149</v>
      </c>
      <c r="J226" s="1"/>
      <c r="K226" s="1"/>
    </row>
    <row r="227" spans="1:11">
      <c r="A227" s="109"/>
      <c r="B227" s="352" t="s">
        <v>148</v>
      </c>
      <c r="C227" s="352"/>
      <c r="D227" s="352"/>
      <c r="E227" s="352"/>
      <c r="F227" s="352"/>
      <c r="G227" s="352"/>
      <c r="H227" s="352"/>
      <c r="I227" s="352"/>
      <c r="J227" s="352"/>
      <c r="K227" s="352"/>
    </row>
    <row r="228" spans="1:11">
      <c r="A228" s="32" t="str">
        <f>$A$42</f>
        <v xml:space="preserve">NAME: </v>
      </c>
      <c r="C228" s="1" t="str">
        <f>$D$20</f>
        <v>University of Colorado</v>
      </c>
      <c r="G228" s="1"/>
      <c r="H228" s="1"/>
      <c r="I228" s="30" t="str">
        <f>$K$3</f>
        <v>Date: October 13, 2015</v>
      </c>
      <c r="J228" s="1"/>
      <c r="K228" s="1"/>
    </row>
    <row r="229" spans="1:11">
      <c r="A229" s="25"/>
      <c r="C229" s="25" t="s">
        <v>1</v>
      </c>
      <c r="D229" s="25" t="s">
        <v>1</v>
      </c>
      <c r="E229" s="25" t="s">
        <v>1</v>
      </c>
      <c r="F229" s="25" t="s">
        <v>1</v>
      </c>
      <c r="G229" s="25" t="s">
        <v>1</v>
      </c>
      <c r="H229" s="25" t="s">
        <v>1</v>
      </c>
      <c r="I229" s="25" t="s">
        <v>1</v>
      </c>
      <c r="J229" s="25" t="s">
        <v>1</v>
      </c>
      <c r="K229" s="1"/>
    </row>
    <row r="230" spans="1:11">
      <c r="A230" s="28"/>
      <c r="D230" s="29" t="s">
        <v>271</v>
      </c>
      <c r="G230" s="1"/>
      <c r="H230" s="1"/>
      <c r="J230" s="1"/>
      <c r="K230" s="1"/>
    </row>
    <row r="231" spans="1:11">
      <c r="A231" s="28"/>
      <c r="D231" s="29" t="s">
        <v>10</v>
      </c>
      <c r="G231" s="1"/>
      <c r="H231" s="1"/>
      <c r="J231" s="1"/>
      <c r="K231" s="1"/>
    </row>
    <row r="232" spans="1:11">
      <c r="A232" s="25"/>
      <c r="D232" s="29" t="s">
        <v>146</v>
      </c>
      <c r="E232" s="29" t="s">
        <v>146</v>
      </c>
      <c r="F232" s="29" t="s">
        <v>145</v>
      </c>
      <c r="G232" s="29"/>
      <c r="H232" s="1"/>
      <c r="J232" s="1"/>
      <c r="K232" s="1"/>
    </row>
    <row r="233" spans="1:11">
      <c r="A233" s="9"/>
      <c r="C233" s="29" t="s">
        <v>144</v>
      </c>
      <c r="D233" s="29" t="s">
        <v>143</v>
      </c>
      <c r="E233" s="29" t="s">
        <v>142</v>
      </c>
      <c r="F233" s="29" t="s">
        <v>141</v>
      </c>
      <c r="G233" s="29"/>
      <c r="H233" s="1"/>
      <c r="J233" s="1"/>
      <c r="K233" s="1"/>
    </row>
    <row r="234" spans="1:11">
      <c r="A234" s="9"/>
      <c r="C234" s="25" t="s">
        <v>1</v>
      </c>
      <c r="D234" s="25" t="s">
        <v>1</v>
      </c>
      <c r="E234" s="25" t="s">
        <v>1</v>
      </c>
      <c r="F234" s="25" t="s">
        <v>1</v>
      </c>
      <c r="G234" s="25" t="s">
        <v>1</v>
      </c>
      <c r="H234" s="1"/>
      <c r="J234" s="1"/>
      <c r="K234" s="1"/>
    </row>
    <row r="235" spans="1:11">
      <c r="A235" s="9"/>
      <c r="G235" s="1"/>
      <c r="H235" s="1"/>
      <c r="J235" s="1"/>
      <c r="K235" s="1"/>
    </row>
    <row r="236" spans="1:11">
      <c r="A236" s="9"/>
      <c r="C236" s="9" t="s">
        <v>140</v>
      </c>
      <c r="D236" s="108">
        <v>0</v>
      </c>
      <c r="E236" s="108">
        <v>0</v>
      </c>
      <c r="F236" s="95">
        <v>0</v>
      </c>
      <c r="G236" s="1"/>
      <c r="H236" s="1"/>
      <c r="J236" s="1"/>
      <c r="K236" s="1"/>
    </row>
    <row r="237" spans="1:11">
      <c r="A237" s="9"/>
      <c r="D237" s="108"/>
      <c r="E237" s="108"/>
      <c r="F237" s="108"/>
      <c r="G237" s="1"/>
      <c r="H237" s="1"/>
      <c r="J237" s="1"/>
      <c r="K237" s="1"/>
    </row>
    <row r="238" spans="1:11">
      <c r="A238" s="9"/>
      <c r="C238" s="9" t="s">
        <v>139</v>
      </c>
      <c r="D238" s="95">
        <v>0</v>
      </c>
      <c r="E238" s="95">
        <v>0</v>
      </c>
      <c r="F238" s="95" t="e">
        <f>D238/E238</f>
        <v>#DIV/0!</v>
      </c>
      <c r="G238" s="39"/>
      <c r="H238" s="1"/>
      <c r="J238" s="1"/>
      <c r="K238" s="1"/>
    </row>
    <row r="239" spans="1:11">
      <c r="A239" s="9"/>
      <c r="D239" s="61"/>
      <c r="E239" s="61"/>
      <c r="F239" s="61"/>
      <c r="G239" s="1"/>
      <c r="H239" s="1"/>
      <c r="J239" s="1"/>
      <c r="K239" s="1"/>
    </row>
    <row r="240" spans="1:11">
      <c r="A240" s="9"/>
      <c r="C240" s="9" t="s">
        <v>138</v>
      </c>
      <c r="D240" s="95">
        <v>0</v>
      </c>
      <c r="E240" s="95">
        <v>0</v>
      </c>
      <c r="F240" s="95" t="e">
        <f>D240/E240</f>
        <v>#DIV/0!</v>
      </c>
      <c r="G240" s="39"/>
      <c r="H240" s="1"/>
      <c r="J240" s="1"/>
      <c r="K240" s="1"/>
    </row>
    <row r="241" spans="1:11">
      <c r="A241" s="9"/>
      <c r="D241" s="61"/>
      <c r="E241" s="61"/>
      <c r="F241" s="61"/>
      <c r="G241" s="1"/>
      <c r="H241" s="1"/>
      <c r="J241" s="1"/>
      <c r="K241" s="1"/>
    </row>
    <row r="242" spans="1:11">
      <c r="A242" s="9"/>
      <c r="C242" s="9" t="s">
        <v>137</v>
      </c>
      <c r="D242" s="95">
        <f>SUM(D236:D240)</f>
        <v>0</v>
      </c>
      <c r="E242" s="95">
        <f>SUM(E236:E240)</f>
        <v>0</v>
      </c>
      <c r="F242" s="95" t="e">
        <f>D242/E242</f>
        <v>#DIV/0!</v>
      </c>
      <c r="G242" s="71"/>
      <c r="H242" s="107"/>
      <c r="J242" s="1"/>
      <c r="K242" s="1"/>
    </row>
    <row r="243" spans="1:11">
      <c r="A243" s="9"/>
      <c r="D243" s="106"/>
      <c r="E243" s="106"/>
      <c r="F243" s="106"/>
      <c r="G243" s="1"/>
      <c r="H243" s="1"/>
      <c r="J243" s="1"/>
      <c r="K243" s="1"/>
    </row>
    <row r="244" spans="1:11">
      <c r="A244" s="9"/>
      <c r="D244" s="106"/>
      <c r="E244" s="106"/>
      <c r="F244" s="106"/>
      <c r="G244" s="1"/>
      <c r="H244" s="1"/>
      <c r="J244" s="1"/>
      <c r="K244" s="1"/>
    </row>
    <row r="245" spans="1:11">
      <c r="A245" s="9"/>
      <c r="C245" s="9" t="s">
        <v>136</v>
      </c>
      <c r="D245" s="61">
        <v>0</v>
      </c>
      <c r="E245" s="61">
        <v>0</v>
      </c>
      <c r="F245" s="95" t="e">
        <f>D245/E245</f>
        <v>#DIV/0!</v>
      </c>
      <c r="G245" s="39"/>
      <c r="H245" s="1"/>
      <c r="J245" s="1"/>
      <c r="K245" s="1"/>
    </row>
    <row r="246" spans="1:11">
      <c r="A246" s="9"/>
      <c r="D246" s="61"/>
      <c r="E246" s="61"/>
      <c r="F246" s="95"/>
      <c r="G246" s="1"/>
      <c r="H246" s="1"/>
      <c r="J246" s="1"/>
      <c r="K246" s="1"/>
    </row>
    <row r="247" spans="1:11">
      <c r="A247" s="9"/>
      <c r="B247" s="9" t="s">
        <v>0</v>
      </c>
      <c r="C247" s="9" t="s">
        <v>135</v>
      </c>
      <c r="D247" s="61">
        <v>0</v>
      </c>
      <c r="E247" s="61">
        <v>0</v>
      </c>
      <c r="F247" s="95" t="e">
        <f>D247/E247</f>
        <v>#DIV/0!</v>
      </c>
      <c r="G247" s="39"/>
      <c r="H247" s="1"/>
      <c r="J247" s="1"/>
      <c r="K247" s="1"/>
    </row>
    <row r="248" spans="1:11">
      <c r="A248" s="9"/>
      <c r="D248" s="61"/>
      <c r="E248" s="61"/>
      <c r="F248" s="95"/>
      <c r="G248" s="1"/>
      <c r="H248" s="1"/>
      <c r="J248" s="1"/>
      <c r="K248" s="1"/>
    </row>
    <row r="249" spans="1:11">
      <c r="A249" s="9"/>
      <c r="C249" s="9" t="s">
        <v>134</v>
      </c>
      <c r="D249" s="61">
        <f>SUM(D245:D247)</f>
        <v>0</v>
      </c>
      <c r="E249" s="61">
        <f>SUM(E245:E247)</f>
        <v>0</v>
      </c>
      <c r="F249" s="95" t="e">
        <f>D249/E249</f>
        <v>#DIV/0!</v>
      </c>
      <c r="G249" s="39"/>
      <c r="H249" s="1"/>
      <c r="J249" s="1"/>
      <c r="K249" s="1"/>
    </row>
    <row r="250" spans="1:11">
      <c r="A250" s="9"/>
      <c r="D250" s="59"/>
      <c r="E250" s="59"/>
      <c r="F250" s="95"/>
      <c r="G250" s="1"/>
      <c r="H250" s="1"/>
      <c r="J250" s="1"/>
      <c r="K250" s="1"/>
    </row>
    <row r="251" spans="1:11">
      <c r="A251" s="9"/>
      <c r="C251" s="9" t="s">
        <v>133</v>
      </c>
      <c r="D251" s="105">
        <f>SUM(D242,D249)</f>
        <v>0</v>
      </c>
      <c r="E251" s="105">
        <f>SUM(E242,E249)</f>
        <v>0</v>
      </c>
      <c r="F251" s="95" t="e">
        <f>D251/E251</f>
        <v>#DIV/0!</v>
      </c>
      <c r="G251" s="39"/>
      <c r="H251" s="1"/>
      <c r="J251" s="1"/>
      <c r="K251" s="1"/>
    </row>
    <row r="252" spans="1:11">
      <c r="A252" s="9"/>
      <c r="G252" s="1"/>
      <c r="H252" s="1"/>
      <c r="J252" s="1"/>
      <c r="K252" s="1"/>
    </row>
    <row r="253" spans="1:11">
      <c r="A253" s="9"/>
      <c r="G253" s="1"/>
      <c r="H253" s="1"/>
      <c r="J253" s="1"/>
      <c r="K253" s="1"/>
    </row>
    <row r="254" spans="1:11">
      <c r="A254" s="9"/>
      <c r="G254" s="1"/>
      <c r="H254" s="1"/>
      <c r="J254" s="1"/>
      <c r="K254" s="1"/>
    </row>
    <row r="255" spans="1:11">
      <c r="A255" s="9"/>
      <c r="G255" s="1"/>
      <c r="H255" s="1"/>
      <c r="J255" s="1"/>
      <c r="K255" s="1"/>
    </row>
    <row r="256" spans="1:11">
      <c r="A256" s="9"/>
      <c r="C256" s="9" t="s">
        <v>132</v>
      </c>
      <c r="G256" s="1"/>
      <c r="H256" s="1"/>
      <c r="J256" s="1"/>
      <c r="K256" s="1"/>
    </row>
    <row r="257" spans="1:11">
      <c r="A257" s="9"/>
      <c r="C257" s="9" t="s">
        <v>131</v>
      </c>
      <c r="G257" s="1"/>
      <c r="H257" s="1"/>
      <c r="J257" s="1"/>
      <c r="K257" s="1"/>
    </row>
    <row r="258" spans="1:11">
      <c r="A258" s="9"/>
      <c r="H258" s="4"/>
      <c r="K258" s="4"/>
    </row>
    <row r="259" spans="1:11">
      <c r="A259" s="9"/>
      <c r="H259" s="4"/>
      <c r="K259" s="4"/>
    </row>
    <row r="260" spans="1:11">
      <c r="A260" s="9"/>
      <c r="H260" s="4"/>
      <c r="K260" s="4"/>
    </row>
    <row r="261" spans="1:11">
      <c r="A261" s="9"/>
      <c r="H261" s="4"/>
      <c r="K261" s="4"/>
    </row>
    <row r="262" spans="1:11">
      <c r="A262" s="9"/>
      <c r="H262" s="4"/>
      <c r="K262" s="4"/>
    </row>
    <row r="263" spans="1:11">
      <c r="A263" s="9"/>
      <c r="H263" s="4"/>
      <c r="K263" s="4"/>
    </row>
    <row r="264" spans="1:11">
      <c r="A264" s="9"/>
      <c r="H264" s="4"/>
      <c r="K264" s="4"/>
    </row>
    <row r="265" spans="1:11">
      <c r="A265" s="9"/>
      <c r="H265" s="4"/>
      <c r="K265" s="4"/>
    </row>
    <row r="266" spans="1:11">
      <c r="A266" s="9"/>
      <c r="H266" s="4"/>
      <c r="K266" s="4"/>
    </row>
    <row r="267" spans="1:11">
      <c r="A267" s="9"/>
      <c r="H267" s="4"/>
      <c r="K267" s="4"/>
    </row>
    <row r="268" spans="1:11">
      <c r="A268" s="9"/>
      <c r="H268" s="4"/>
      <c r="K268" s="4"/>
    </row>
    <row r="269" spans="1:11">
      <c r="A269" s="9"/>
      <c r="H269" s="4"/>
      <c r="K269" s="4"/>
    </row>
    <row r="270" spans="1:11">
      <c r="A270" s="9"/>
      <c r="H270" s="4"/>
      <c r="K270" s="4"/>
    </row>
    <row r="271" spans="1:11">
      <c r="A271" s="9"/>
      <c r="H271" s="4"/>
      <c r="K271" s="4"/>
    </row>
    <row r="272" spans="1:11">
      <c r="A272" s="9"/>
      <c r="H272" s="4"/>
      <c r="K272" s="4"/>
    </row>
    <row r="273" spans="1:11">
      <c r="A273" s="9"/>
      <c r="H273" s="4"/>
      <c r="K273" s="4"/>
    </row>
    <row r="274" spans="1:11">
      <c r="A274" s="9"/>
      <c r="H274" s="4"/>
      <c r="K274" s="4"/>
    </row>
    <row r="275" spans="1:11" s="35" customFormat="1">
      <c r="A275" s="32" t="str">
        <f>$A$83</f>
        <v xml:space="preserve">Institution No.:  </v>
      </c>
      <c r="E275" s="37"/>
      <c r="G275" s="34"/>
      <c r="H275" s="36"/>
      <c r="J275" s="34"/>
      <c r="K275" s="33" t="s">
        <v>125</v>
      </c>
    </row>
    <row r="276" spans="1:11" s="35" customFormat="1">
      <c r="E276" s="37" t="s">
        <v>124</v>
      </c>
      <c r="G276" s="34"/>
      <c r="H276" s="36"/>
      <c r="J276" s="34"/>
      <c r="K276" s="36"/>
    </row>
    <row r="277" spans="1:11">
      <c r="A277" s="32" t="str">
        <f>$A$42</f>
        <v xml:space="preserve">NAME: </v>
      </c>
      <c r="C277" s="1" t="str">
        <f>$D$20</f>
        <v>University of Colorado</v>
      </c>
      <c r="F277" s="98"/>
      <c r="G277" s="63"/>
      <c r="H277" s="62"/>
      <c r="J277" s="5"/>
      <c r="K277" s="30" t="str">
        <f>$K$3</f>
        <v>Date: October 13, 2015</v>
      </c>
    </row>
    <row r="278" spans="1:11">
      <c r="A278" s="25" t="s">
        <v>1</v>
      </c>
      <c r="B278" s="25" t="s">
        <v>1</v>
      </c>
      <c r="C278" s="25" t="s">
        <v>1</v>
      </c>
      <c r="D278" s="25" t="s">
        <v>1</v>
      </c>
      <c r="E278" s="25" t="s">
        <v>1</v>
      </c>
      <c r="F278" s="25" t="s">
        <v>1</v>
      </c>
      <c r="G278" s="11" t="s">
        <v>1</v>
      </c>
      <c r="H278" s="10" t="s">
        <v>1</v>
      </c>
      <c r="I278" s="25" t="s">
        <v>1</v>
      </c>
      <c r="J278" s="11" t="s">
        <v>1</v>
      </c>
      <c r="K278" s="10" t="s">
        <v>1</v>
      </c>
    </row>
    <row r="279" spans="1:11">
      <c r="A279" s="28" t="s">
        <v>15</v>
      </c>
      <c r="E279" s="28" t="s">
        <v>15</v>
      </c>
      <c r="F279" s="7"/>
      <c r="G279" s="27"/>
      <c r="H279" s="26" t="s">
        <v>14</v>
      </c>
      <c r="I279" s="7"/>
      <c r="J279" s="1"/>
      <c r="K279" s="1"/>
    </row>
    <row r="280" spans="1:11" ht="33.75" customHeight="1">
      <c r="A280" s="28" t="s">
        <v>11</v>
      </c>
      <c r="C280" s="29" t="s">
        <v>12</v>
      </c>
      <c r="D280" s="97" t="s">
        <v>270</v>
      </c>
      <c r="E280" s="28" t="s">
        <v>11</v>
      </c>
      <c r="F280" s="7"/>
      <c r="G280" s="27" t="s">
        <v>33</v>
      </c>
      <c r="H280" s="26" t="s">
        <v>10</v>
      </c>
      <c r="I280" s="7"/>
      <c r="J280" s="1"/>
      <c r="K280" s="1"/>
    </row>
    <row r="281" spans="1:11">
      <c r="A281" s="25" t="s">
        <v>1</v>
      </c>
      <c r="B281" s="25" t="s">
        <v>1</v>
      </c>
      <c r="C281" s="25" t="s">
        <v>1</v>
      </c>
      <c r="D281" s="25" t="s">
        <v>1</v>
      </c>
      <c r="E281" s="25" t="s">
        <v>1</v>
      </c>
      <c r="F281" s="25" t="s">
        <v>1</v>
      </c>
      <c r="G281" s="11" t="s">
        <v>1</v>
      </c>
      <c r="H281" s="10" t="s">
        <v>1</v>
      </c>
      <c r="I281" s="25" t="s">
        <v>1</v>
      </c>
      <c r="J281" s="1"/>
      <c r="K281" s="1"/>
    </row>
    <row r="282" spans="1:11">
      <c r="A282" s="39">
        <v>1</v>
      </c>
      <c r="C282" s="9" t="s">
        <v>123</v>
      </c>
      <c r="E282" s="39">
        <v>1</v>
      </c>
      <c r="G282" s="5"/>
      <c r="H282" s="4"/>
      <c r="J282" s="1"/>
      <c r="K282" s="1"/>
    </row>
    <row r="283" spans="1:11">
      <c r="A283" s="39">
        <f>(A282+1)</f>
        <v>2</v>
      </c>
      <c r="C283" s="9" t="s">
        <v>114</v>
      </c>
      <c r="D283" s="9" t="s">
        <v>113</v>
      </c>
      <c r="E283" s="39">
        <f>(E282+1)</f>
        <v>2</v>
      </c>
      <c r="F283" s="21"/>
      <c r="G283" s="45">
        <v>0</v>
      </c>
      <c r="H283" s="66">
        <v>0</v>
      </c>
      <c r="I283" s="66"/>
      <c r="J283" s="1"/>
      <c r="K283" s="1"/>
    </row>
    <row r="284" spans="1:11">
      <c r="A284" s="39">
        <f>(A283+1)</f>
        <v>3</v>
      </c>
      <c r="D284" s="9" t="s">
        <v>112</v>
      </c>
      <c r="E284" s="39">
        <f>(E283+1)</f>
        <v>3</v>
      </c>
      <c r="F284" s="21"/>
      <c r="G284" s="45">
        <v>0</v>
      </c>
      <c r="H284" s="66">
        <v>0</v>
      </c>
      <c r="I284" s="66"/>
      <c r="J284" s="1"/>
      <c r="K284" s="1"/>
    </row>
    <row r="285" spans="1:11">
      <c r="A285" s="39">
        <v>4</v>
      </c>
      <c r="C285" s="9" t="s">
        <v>111</v>
      </c>
      <c r="D285" s="9" t="s">
        <v>110</v>
      </c>
      <c r="E285" s="39">
        <v>4</v>
      </c>
      <c r="F285" s="21"/>
      <c r="G285" s="45">
        <v>0</v>
      </c>
      <c r="H285" s="66">
        <v>0</v>
      </c>
      <c r="I285" s="66"/>
      <c r="J285" s="1"/>
      <c r="K285" s="1"/>
    </row>
    <row r="286" spans="1:11">
      <c r="A286" s="39">
        <f>(A285+1)</f>
        <v>5</v>
      </c>
      <c r="D286" s="9" t="s">
        <v>109</v>
      </c>
      <c r="E286" s="39">
        <f>(E285+1)</f>
        <v>5</v>
      </c>
      <c r="F286" s="21"/>
      <c r="G286" s="45">
        <v>0</v>
      </c>
      <c r="H286" s="66">
        <v>0</v>
      </c>
      <c r="I286" s="66"/>
      <c r="J286" s="1"/>
      <c r="K286" s="1"/>
    </row>
    <row r="287" spans="1:11">
      <c r="A287" s="39">
        <f>(A286+1)</f>
        <v>6</v>
      </c>
      <c r="C287" s="9" t="s">
        <v>122</v>
      </c>
      <c r="E287" s="39">
        <f>(E286+1)</f>
        <v>6</v>
      </c>
      <c r="G287" s="65">
        <f>SUM(G283:G286)</f>
        <v>0</v>
      </c>
      <c r="H287" s="65">
        <f>SUM(H283:H286)</f>
        <v>0</v>
      </c>
      <c r="I287" s="65"/>
      <c r="J287" s="1"/>
      <c r="K287" s="1"/>
    </row>
    <row r="288" spans="1:11">
      <c r="A288" s="39">
        <f>(A287+1)</f>
        <v>7</v>
      </c>
      <c r="C288" s="9" t="s">
        <v>121</v>
      </c>
      <c r="E288" s="39">
        <f>(E287+1)</f>
        <v>7</v>
      </c>
      <c r="G288" s="95"/>
      <c r="H288" s="88"/>
      <c r="I288" s="65"/>
      <c r="J288" s="1"/>
      <c r="K288" s="1"/>
    </row>
    <row r="289" spans="1:11">
      <c r="A289" s="39">
        <f>(A288+1)</f>
        <v>8</v>
      </c>
      <c r="C289" s="9" t="s">
        <v>114</v>
      </c>
      <c r="D289" s="9" t="s">
        <v>113</v>
      </c>
      <c r="E289" s="39">
        <f>(E288+1)</f>
        <v>8</v>
      </c>
      <c r="F289" s="21"/>
      <c r="G289" s="45">
        <v>0</v>
      </c>
      <c r="H289" s="66">
        <v>0</v>
      </c>
      <c r="I289" s="66"/>
      <c r="J289" s="1"/>
      <c r="K289" s="1"/>
    </row>
    <row r="290" spans="1:11">
      <c r="A290" s="39">
        <v>9</v>
      </c>
      <c r="D290" s="9" t="s">
        <v>112</v>
      </c>
      <c r="E290" s="39">
        <v>9</v>
      </c>
      <c r="F290" s="21"/>
      <c r="G290" s="45">
        <v>0</v>
      </c>
      <c r="H290" s="66">
        <v>0</v>
      </c>
      <c r="I290" s="66"/>
      <c r="J290" s="1"/>
      <c r="K290" s="1"/>
    </row>
    <row r="291" spans="1:11">
      <c r="A291" s="39">
        <v>10</v>
      </c>
      <c r="C291" s="9" t="s">
        <v>111</v>
      </c>
      <c r="D291" s="9" t="s">
        <v>110</v>
      </c>
      <c r="E291" s="39">
        <v>10</v>
      </c>
      <c r="F291" s="21"/>
      <c r="G291" s="45">
        <v>0</v>
      </c>
      <c r="H291" s="66">
        <v>0</v>
      </c>
      <c r="I291" s="66"/>
      <c r="J291" s="1"/>
      <c r="K291" s="1"/>
    </row>
    <row r="292" spans="1:11">
      <c r="A292" s="39">
        <f>(A291+1)</f>
        <v>11</v>
      </c>
      <c r="D292" s="9" t="s">
        <v>109</v>
      </c>
      <c r="E292" s="39">
        <f>(E291+1)</f>
        <v>11</v>
      </c>
      <c r="F292" s="21"/>
      <c r="G292" s="45">
        <v>0</v>
      </c>
      <c r="H292" s="66">
        <v>0</v>
      </c>
      <c r="I292" s="66"/>
      <c r="J292" s="1"/>
      <c r="K292" s="1"/>
    </row>
    <row r="293" spans="1:11">
      <c r="A293" s="39">
        <f>(A292+1)</f>
        <v>12</v>
      </c>
      <c r="C293" s="9" t="s">
        <v>120</v>
      </c>
      <c r="E293" s="39">
        <f>(E292+1)</f>
        <v>12</v>
      </c>
      <c r="G293" s="61">
        <f>SUM(G289:G292)</f>
        <v>0</v>
      </c>
      <c r="H293" s="65">
        <f>SUM(H289:H292)</f>
        <v>0</v>
      </c>
      <c r="I293" s="65"/>
      <c r="J293" s="1"/>
      <c r="K293" s="1"/>
    </row>
    <row r="294" spans="1:11">
      <c r="A294" s="39">
        <f>(A293+1)</f>
        <v>13</v>
      </c>
      <c r="C294" s="9" t="s">
        <v>119</v>
      </c>
      <c r="E294" s="39">
        <f>(E293+1)</f>
        <v>13</v>
      </c>
      <c r="G294" s="95"/>
      <c r="H294" s="88"/>
      <c r="I294" s="65"/>
      <c r="J294" s="1"/>
      <c r="K294" s="1"/>
    </row>
    <row r="295" spans="1:11">
      <c r="A295" s="39">
        <f>(A294+1)</f>
        <v>14</v>
      </c>
      <c r="C295" s="9" t="s">
        <v>114</v>
      </c>
      <c r="D295" s="9" t="s">
        <v>113</v>
      </c>
      <c r="E295" s="39">
        <f>(E294+1)</f>
        <v>14</v>
      </c>
      <c r="F295" s="21"/>
      <c r="G295" s="45"/>
      <c r="H295" s="66">
        <v>0</v>
      </c>
      <c r="I295" s="66"/>
      <c r="J295" s="1"/>
      <c r="K295" s="1"/>
    </row>
    <row r="296" spans="1:11">
      <c r="A296" s="39">
        <v>15</v>
      </c>
      <c r="C296" s="9"/>
      <c r="D296" s="9" t="s">
        <v>112</v>
      </c>
      <c r="E296" s="39">
        <v>15</v>
      </c>
      <c r="F296" s="21"/>
      <c r="G296" s="45"/>
      <c r="H296" s="66">
        <v>0</v>
      </c>
      <c r="I296" s="66"/>
      <c r="J296" s="1"/>
      <c r="K296" s="1"/>
    </row>
    <row r="297" spans="1:11">
      <c r="A297" s="39">
        <v>16</v>
      </c>
      <c r="C297" s="9" t="s">
        <v>111</v>
      </c>
      <c r="D297" s="9" t="s">
        <v>110</v>
      </c>
      <c r="E297" s="39">
        <v>16</v>
      </c>
      <c r="F297" s="21"/>
      <c r="G297" s="45"/>
      <c r="H297" s="66">
        <v>0</v>
      </c>
      <c r="I297" s="66"/>
      <c r="J297" s="1"/>
      <c r="K297" s="1"/>
    </row>
    <row r="298" spans="1:11">
      <c r="A298" s="39">
        <v>17</v>
      </c>
      <c r="C298" s="9"/>
      <c r="D298" s="9" t="s">
        <v>109</v>
      </c>
      <c r="E298" s="39">
        <v>17</v>
      </c>
      <c r="G298" s="61"/>
      <c r="H298" s="65">
        <v>0</v>
      </c>
      <c r="I298" s="65"/>
      <c r="J298" s="1"/>
      <c r="K298" s="1"/>
    </row>
    <row r="299" spans="1:11">
      <c r="A299" s="39">
        <v>18</v>
      </c>
      <c r="C299" s="9" t="s">
        <v>118</v>
      </c>
      <c r="D299" s="9"/>
      <c r="E299" s="39">
        <v>18</v>
      </c>
      <c r="G299" s="61">
        <f>SUM(G295:G298)</f>
        <v>0</v>
      </c>
      <c r="H299" s="65">
        <f>SUM(H295:H298)</f>
        <v>0</v>
      </c>
      <c r="I299" s="65"/>
      <c r="J299" s="1"/>
      <c r="K299" s="1"/>
    </row>
    <row r="300" spans="1:11">
      <c r="A300" s="39">
        <v>19</v>
      </c>
      <c r="C300" s="9" t="s">
        <v>117</v>
      </c>
      <c r="D300" s="9"/>
      <c r="E300" s="39">
        <v>19</v>
      </c>
      <c r="G300" s="61"/>
      <c r="H300" s="65"/>
      <c r="I300" s="65"/>
      <c r="J300" s="1"/>
      <c r="K300" s="1"/>
    </row>
    <row r="301" spans="1:11">
      <c r="A301" s="39">
        <v>20</v>
      </c>
      <c r="C301" s="9" t="s">
        <v>114</v>
      </c>
      <c r="D301" s="9" t="s">
        <v>113</v>
      </c>
      <c r="E301" s="39">
        <v>20</v>
      </c>
      <c r="F301" s="96"/>
      <c r="G301" s="45">
        <v>0</v>
      </c>
      <c r="H301" s="66">
        <v>0</v>
      </c>
      <c r="I301" s="66"/>
      <c r="J301" s="1"/>
      <c r="K301" s="1"/>
    </row>
    <row r="302" spans="1:11">
      <c r="A302" s="39">
        <v>21</v>
      </c>
      <c r="C302" s="9"/>
      <c r="D302" s="9" t="s">
        <v>112</v>
      </c>
      <c r="E302" s="39">
        <v>21</v>
      </c>
      <c r="F302" s="96"/>
      <c r="G302" s="45">
        <v>0</v>
      </c>
      <c r="H302" s="66">
        <v>0</v>
      </c>
      <c r="I302" s="66"/>
      <c r="J302" s="1"/>
      <c r="K302" s="1"/>
    </row>
    <row r="303" spans="1:11">
      <c r="A303" s="39">
        <v>22</v>
      </c>
      <c r="C303" s="9" t="s">
        <v>111</v>
      </c>
      <c r="D303" s="9" t="s">
        <v>110</v>
      </c>
      <c r="E303" s="39">
        <v>22</v>
      </c>
      <c r="F303" s="96"/>
      <c r="G303" s="45">
        <v>0</v>
      </c>
      <c r="H303" s="66">
        <v>0</v>
      </c>
      <c r="I303" s="66"/>
      <c r="J303" s="1"/>
      <c r="K303" s="1"/>
    </row>
    <row r="304" spans="1:11">
      <c r="A304" s="39">
        <v>23</v>
      </c>
      <c r="D304" s="9" t="s">
        <v>109</v>
      </c>
      <c r="E304" s="39">
        <v>23</v>
      </c>
      <c r="F304" s="96"/>
      <c r="G304" s="45">
        <v>0</v>
      </c>
      <c r="H304" s="66">
        <v>0</v>
      </c>
      <c r="I304" s="66"/>
      <c r="J304" s="1"/>
      <c r="K304" s="1"/>
    </row>
    <row r="305" spans="1:11">
      <c r="A305" s="39">
        <v>24</v>
      </c>
      <c r="C305" s="9" t="s">
        <v>116</v>
      </c>
      <c r="E305" s="39">
        <v>24</v>
      </c>
      <c r="F305" s="94"/>
      <c r="G305" s="95">
        <f>SUM(G301:G304)</f>
        <v>0</v>
      </c>
      <c r="H305" s="88">
        <f>SUM(H301:H304)</f>
        <v>0</v>
      </c>
      <c r="I305" s="88"/>
      <c r="J305" s="1"/>
      <c r="K305" s="1"/>
    </row>
    <row r="306" spans="1:11">
      <c r="A306" s="39">
        <v>25</v>
      </c>
      <c r="C306" s="9" t="s">
        <v>115</v>
      </c>
      <c r="E306" s="39">
        <v>25</v>
      </c>
      <c r="G306" s="61"/>
      <c r="H306" s="65"/>
      <c r="I306" s="65"/>
      <c r="J306" s="1"/>
      <c r="K306" s="1"/>
    </row>
    <row r="307" spans="1:11">
      <c r="A307" s="39">
        <v>26</v>
      </c>
      <c r="C307" s="9" t="s">
        <v>114</v>
      </c>
      <c r="D307" s="9" t="s">
        <v>113</v>
      </c>
      <c r="E307" s="39">
        <v>26</v>
      </c>
      <c r="G307" s="61">
        <f t="shared" ref="G307:H310" si="0">G283+G289+G295+G301</f>
        <v>0</v>
      </c>
      <c r="H307" s="65">
        <f t="shared" si="0"/>
        <v>0</v>
      </c>
      <c r="I307" s="65"/>
      <c r="J307" s="1"/>
      <c r="K307" s="1"/>
    </row>
    <row r="308" spans="1:11">
      <c r="A308" s="39">
        <v>27</v>
      </c>
      <c r="C308" s="9"/>
      <c r="D308" s="9" t="s">
        <v>112</v>
      </c>
      <c r="E308" s="39">
        <v>27</v>
      </c>
      <c r="G308" s="61">
        <f t="shared" si="0"/>
        <v>0</v>
      </c>
      <c r="H308" s="65">
        <f t="shared" si="0"/>
        <v>0</v>
      </c>
      <c r="I308" s="65"/>
      <c r="J308" s="1"/>
      <c r="K308" s="1"/>
    </row>
    <row r="309" spans="1:11">
      <c r="A309" s="39">
        <v>28</v>
      </c>
      <c r="C309" s="9" t="s">
        <v>111</v>
      </c>
      <c r="D309" s="9" t="s">
        <v>110</v>
      </c>
      <c r="E309" s="39">
        <v>28</v>
      </c>
      <c r="G309" s="61">
        <f t="shared" si="0"/>
        <v>0</v>
      </c>
      <c r="H309" s="65">
        <f t="shared" si="0"/>
        <v>0</v>
      </c>
      <c r="I309" s="65"/>
      <c r="J309" s="1"/>
      <c r="K309" s="1"/>
    </row>
    <row r="310" spans="1:11">
      <c r="A310" s="39">
        <v>29</v>
      </c>
      <c r="D310" s="9" t="s">
        <v>109</v>
      </c>
      <c r="E310" s="39">
        <v>29</v>
      </c>
      <c r="G310" s="61">
        <f t="shared" si="0"/>
        <v>0</v>
      </c>
      <c r="H310" s="65">
        <f t="shared" si="0"/>
        <v>0</v>
      </c>
      <c r="I310" s="65"/>
      <c r="J310" s="1"/>
      <c r="K310" s="1"/>
    </row>
    <row r="311" spans="1:11">
      <c r="A311" s="39">
        <v>30</v>
      </c>
      <c r="E311" s="39">
        <v>30</v>
      </c>
      <c r="G311" s="95"/>
      <c r="H311" s="88"/>
      <c r="I311" s="65"/>
      <c r="J311" s="1"/>
      <c r="K311" s="1"/>
    </row>
    <row r="312" spans="1:11">
      <c r="A312" s="39">
        <v>31</v>
      </c>
      <c r="C312" s="9" t="s">
        <v>108</v>
      </c>
      <c r="E312" s="39">
        <v>31</v>
      </c>
      <c r="G312" s="61">
        <f>SUM(G307:G308)</f>
        <v>0</v>
      </c>
      <c r="H312" s="65">
        <f>SUM(H307:H308)</f>
        <v>0</v>
      </c>
      <c r="I312" s="65"/>
      <c r="J312" s="1"/>
      <c r="K312" s="1"/>
    </row>
    <row r="313" spans="1:11">
      <c r="A313" s="39">
        <v>32</v>
      </c>
      <c r="C313" s="9" t="s">
        <v>107</v>
      </c>
      <c r="E313" s="39">
        <v>32</v>
      </c>
      <c r="G313" s="61">
        <f>SUM(G309:G310)</f>
        <v>0</v>
      </c>
      <c r="H313" s="65">
        <f>SUM(H309:H310)</f>
        <v>0</v>
      </c>
      <c r="I313" s="65"/>
      <c r="J313" s="1"/>
      <c r="K313" s="1"/>
    </row>
    <row r="314" spans="1:11">
      <c r="A314" s="39">
        <v>33</v>
      </c>
      <c r="C314" s="9" t="s">
        <v>106</v>
      </c>
      <c r="E314" s="39">
        <v>33</v>
      </c>
      <c r="F314" s="94"/>
      <c r="G314" s="95">
        <f>SUM(G307,G309)</f>
        <v>0</v>
      </c>
      <c r="H314" s="88">
        <f>SUM(H307,H309)</f>
        <v>0</v>
      </c>
      <c r="I314" s="88"/>
      <c r="J314" s="1"/>
      <c r="K314" s="1"/>
    </row>
    <row r="315" spans="1:11">
      <c r="A315" s="39">
        <v>34</v>
      </c>
      <c r="C315" s="9" t="s">
        <v>105</v>
      </c>
      <c r="E315" s="39">
        <v>34</v>
      </c>
      <c r="F315" s="94"/>
      <c r="G315" s="95">
        <f>SUM(G308,G310)</f>
        <v>0</v>
      </c>
      <c r="H315" s="88">
        <f>SUM(H308,H310)</f>
        <v>0</v>
      </c>
      <c r="I315" s="88"/>
      <c r="J315" s="1"/>
      <c r="K315" s="1"/>
    </row>
    <row r="316" spans="1:11">
      <c r="A316" s="9"/>
      <c r="C316" s="25" t="s">
        <v>1</v>
      </c>
      <c r="D316" s="25" t="s">
        <v>1</v>
      </c>
      <c r="E316" s="25" t="s">
        <v>1</v>
      </c>
      <c r="F316" s="25" t="s">
        <v>1</v>
      </c>
      <c r="G316" s="25" t="s">
        <v>1</v>
      </c>
      <c r="H316" s="25" t="s">
        <v>1</v>
      </c>
      <c r="I316" s="25" t="s">
        <v>1</v>
      </c>
      <c r="J316" s="1"/>
      <c r="K316" s="1"/>
    </row>
    <row r="317" spans="1:11">
      <c r="A317" s="39">
        <v>35</v>
      </c>
      <c r="C317" s="1" t="s">
        <v>104</v>
      </c>
      <c r="E317" s="39">
        <v>35</v>
      </c>
      <c r="G317" s="61">
        <f>SUM(G314:G315)</f>
        <v>0</v>
      </c>
      <c r="H317" s="65">
        <f>SUM(H314:H315)</f>
        <v>0</v>
      </c>
      <c r="I317" s="65"/>
      <c r="J317" s="1"/>
      <c r="K317" s="1"/>
    </row>
    <row r="318" spans="1:11">
      <c r="C318" s="9" t="s">
        <v>269</v>
      </c>
      <c r="F318" s="12" t="s">
        <v>1</v>
      </c>
      <c r="G318" s="11"/>
      <c r="H318" s="10"/>
      <c r="I318" s="12"/>
      <c r="J318" s="1"/>
      <c r="K318" s="1"/>
    </row>
    <row r="319" spans="1:11">
      <c r="C319" s="9"/>
      <c r="F319" s="12"/>
      <c r="G319" s="11"/>
      <c r="H319" s="10"/>
      <c r="I319" s="12"/>
      <c r="J319" s="1"/>
      <c r="K319" s="1"/>
    </row>
    <row r="320" spans="1:11">
      <c r="J320" s="1"/>
      <c r="K320" s="1"/>
    </row>
    <row r="321" spans="1:11" ht="36" customHeight="1">
      <c r="A321" s="1">
        <v>36</v>
      </c>
      <c r="B321" s="92"/>
      <c r="C321" s="346" t="s">
        <v>268</v>
      </c>
      <c r="D321" s="346"/>
      <c r="E321" s="346"/>
      <c r="F321" s="346"/>
      <c r="G321" s="346"/>
      <c r="H321" s="346"/>
      <c r="I321" s="346"/>
      <c r="J321" s="346"/>
      <c r="K321" s="1"/>
    </row>
    <row r="322" spans="1:11">
      <c r="C322" s="1" t="s">
        <v>103</v>
      </c>
      <c r="F322" s="12"/>
      <c r="G322" s="11"/>
      <c r="H322" s="4"/>
      <c r="I322" s="12"/>
      <c r="J322" s="11"/>
      <c r="K322" s="4"/>
    </row>
    <row r="323" spans="1:11">
      <c r="C323" s="1" t="s">
        <v>102</v>
      </c>
      <c r="F323" s="12"/>
      <c r="G323" s="11"/>
      <c r="H323" s="4"/>
      <c r="I323" s="12"/>
      <c r="J323" s="11"/>
      <c r="K323" s="4"/>
    </row>
    <row r="324" spans="1:11">
      <c r="A324" s="9"/>
    </row>
    <row r="325" spans="1:11" s="35" customFormat="1">
      <c r="A325" s="32" t="str">
        <f>$A$83</f>
        <v xml:space="preserve">Institution No.:  </v>
      </c>
      <c r="E325" s="37"/>
      <c r="G325" s="34"/>
      <c r="H325" s="36"/>
      <c r="J325" s="34"/>
      <c r="K325" s="91" t="s">
        <v>101</v>
      </c>
    </row>
    <row r="326" spans="1:11" s="35" customFormat="1" ht="14.25">
      <c r="D326" s="90" t="s">
        <v>267</v>
      </c>
      <c r="E326" s="37"/>
      <c r="G326" s="34"/>
      <c r="H326" s="36"/>
      <c r="J326" s="34"/>
      <c r="K326" s="36"/>
    </row>
    <row r="327" spans="1:11">
      <c r="A327" s="32" t="str">
        <f>$A$42</f>
        <v xml:space="preserve">NAME: </v>
      </c>
      <c r="C327" s="1" t="str">
        <f>$D$20</f>
        <v>University of Colorado</v>
      </c>
      <c r="F327" s="64"/>
      <c r="G327" s="63"/>
      <c r="H327" s="62"/>
      <c r="J327" s="5"/>
      <c r="K327" s="30" t="str">
        <f>$K$3</f>
        <v>Date: October 13, 2015</v>
      </c>
    </row>
    <row r="328" spans="1:11">
      <c r="A328" s="25" t="s">
        <v>1</v>
      </c>
      <c r="B328" s="25" t="s">
        <v>1</v>
      </c>
      <c r="C328" s="25" t="s">
        <v>1</v>
      </c>
      <c r="D328" s="25" t="s">
        <v>1</v>
      </c>
      <c r="E328" s="25" t="s">
        <v>1</v>
      </c>
      <c r="F328" s="25" t="s">
        <v>1</v>
      </c>
      <c r="G328" s="11" t="s">
        <v>1</v>
      </c>
      <c r="H328" s="10" t="s">
        <v>1</v>
      </c>
      <c r="I328" s="25" t="s">
        <v>1</v>
      </c>
      <c r="J328" s="11" t="s">
        <v>1</v>
      </c>
      <c r="K328" s="10" t="s">
        <v>1</v>
      </c>
    </row>
    <row r="329" spans="1:11">
      <c r="A329" s="28" t="s">
        <v>15</v>
      </c>
      <c r="E329" s="28" t="s">
        <v>15</v>
      </c>
      <c r="G329" s="27"/>
      <c r="H329" s="26" t="s">
        <v>14</v>
      </c>
      <c r="I329" s="7"/>
      <c r="J329" s="27"/>
      <c r="K329" s="26" t="s">
        <v>13</v>
      </c>
    </row>
    <row r="330" spans="1:11">
      <c r="A330" s="28" t="s">
        <v>11</v>
      </c>
      <c r="C330" s="29" t="s">
        <v>12</v>
      </c>
      <c r="E330" s="28" t="s">
        <v>11</v>
      </c>
      <c r="G330" s="5"/>
      <c r="H330" s="26" t="s">
        <v>10</v>
      </c>
      <c r="J330" s="5"/>
      <c r="K330" s="26" t="s">
        <v>9</v>
      </c>
    </row>
    <row r="331" spans="1:11">
      <c r="A331" s="25" t="s">
        <v>1</v>
      </c>
      <c r="B331" s="25" t="s">
        <v>1</v>
      </c>
      <c r="C331" s="25" t="s">
        <v>1</v>
      </c>
      <c r="D331" s="25" t="s">
        <v>1</v>
      </c>
      <c r="E331" s="25" t="s">
        <v>1</v>
      </c>
      <c r="F331" s="25" t="s">
        <v>1</v>
      </c>
      <c r="G331" s="11" t="s">
        <v>1</v>
      </c>
      <c r="H331" s="10" t="s">
        <v>1</v>
      </c>
      <c r="I331" s="25" t="s">
        <v>1</v>
      </c>
      <c r="J331" s="11" t="s">
        <v>1</v>
      </c>
      <c r="K331" s="10" t="s">
        <v>1</v>
      </c>
    </row>
    <row r="332" spans="1:11" ht="13.5">
      <c r="A332" s="16">
        <v>1</v>
      </c>
      <c r="C332" s="9" t="s">
        <v>266</v>
      </c>
      <c r="E332" s="16">
        <v>1</v>
      </c>
      <c r="G332" s="5"/>
      <c r="H332" s="4" t="s">
        <v>100</v>
      </c>
      <c r="J332" s="5"/>
      <c r="K332" s="4" t="s">
        <v>100</v>
      </c>
    </row>
    <row r="333" spans="1:11">
      <c r="A333" s="16">
        <v>2</v>
      </c>
      <c r="C333" s="9"/>
      <c r="E333" s="16">
        <v>2</v>
      </c>
      <c r="G333" s="5"/>
      <c r="H333" s="4">
        <v>0</v>
      </c>
      <c r="J333" s="5"/>
      <c r="K333" s="4">
        <v>0</v>
      </c>
    </row>
    <row r="334" spans="1:11" ht="13.5">
      <c r="A334" s="1">
        <v>3</v>
      </c>
      <c r="C334" s="1" t="s">
        <v>265</v>
      </c>
      <c r="E334" s="1">
        <v>3</v>
      </c>
      <c r="F334" s="4"/>
      <c r="G334" s="4"/>
      <c r="H334" s="4" t="s">
        <v>100</v>
      </c>
      <c r="I334" s="4"/>
      <c r="J334" s="4"/>
      <c r="K334" s="4" t="s">
        <v>100</v>
      </c>
    </row>
    <row r="335" spans="1:11">
      <c r="A335" s="16">
        <v>4</v>
      </c>
      <c r="C335" s="1" t="s">
        <v>98</v>
      </c>
      <c r="E335" s="16">
        <v>4</v>
      </c>
      <c r="F335" s="4"/>
      <c r="G335" s="4"/>
      <c r="H335" s="4"/>
      <c r="I335" s="4"/>
      <c r="J335" s="4"/>
      <c r="K335" s="4"/>
    </row>
    <row r="336" spans="1:11">
      <c r="A336" s="16">
        <v>5</v>
      </c>
      <c r="C336" s="1" t="s">
        <v>97</v>
      </c>
      <c r="E336" s="16">
        <v>5</v>
      </c>
      <c r="F336" s="4"/>
      <c r="G336" s="4"/>
      <c r="H336" s="4"/>
      <c r="I336" s="4"/>
      <c r="J336" s="4"/>
      <c r="K336" s="4"/>
    </row>
    <row r="337" spans="1:11">
      <c r="A337" s="16">
        <v>6</v>
      </c>
      <c r="E337" s="16">
        <v>6</v>
      </c>
      <c r="F337" s="4"/>
      <c r="G337" s="4"/>
      <c r="H337" s="4"/>
      <c r="I337" s="4"/>
      <c r="J337" s="4"/>
      <c r="K337" s="4"/>
    </row>
    <row r="338" spans="1:11">
      <c r="A338" s="16">
        <v>7</v>
      </c>
      <c r="E338" s="16">
        <v>7</v>
      </c>
      <c r="F338" s="4"/>
      <c r="G338" s="4"/>
      <c r="H338" s="4"/>
      <c r="I338" s="4"/>
      <c r="J338" s="4"/>
      <c r="K338" s="4"/>
    </row>
    <row r="339" spans="1:11">
      <c r="A339" s="16">
        <v>8</v>
      </c>
      <c r="E339" s="16">
        <v>8</v>
      </c>
      <c r="F339" s="4"/>
      <c r="G339" s="4"/>
      <c r="H339" s="4"/>
      <c r="I339" s="4"/>
      <c r="J339" s="4"/>
      <c r="K339" s="4"/>
    </row>
    <row r="340" spans="1:11">
      <c r="A340" s="16">
        <v>9</v>
      </c>
      <c r="E340" s="16">
        <v>9</v>
      </c>
      <c r="F340" s="4"/>
      <c r="G340" s="4"/>
      <c r="H340" s="4"/>
      <c r="I340" s="4"/>
      <c r="J340" s="4"/>
      <c r="K340" s="4"/>
    </row>
    <row r="341" spans="1:11">
      <c r="A341" s="16">
        <v>10</v>
      </c>
      <c r="E341" s="16">
        <v>10</v>
      </c>
      <c r="F341" s="4"/>
      <c r="G341" s="4"/>
      <c r="H341" s="4"/>
      <c r="I341" s="4"/>
      <c r="J341" s="4"/>
      <c r="K341" s="4"/>
    </row>
    <row r="342" spans="1:11">
      <c r="A342" s="16">
        <v>11</v>
      </c>
      <c r="E342" s="16">
        <v>11</v>
      </c>
      <c r="F342" s="4"/>
      <c r="G342" s="4"/>
      <c r="H342" s="4"/>
      <c r="I342" s="4"/>
      <c r="J342" s="4"/>
      <c r="K342" s="4"/>
    </row>
    <row r="343" spans="1:11">
      <c r="A343" s="16">
        <v>12</v>
      </c>
      <c r="E343" s="16">
        <v>12</v>
      </c>
      <c r="F343" s="4"/>
      <c r="G343" s="4"/>
      <c r="H343" s="4"/>
      <c r="I343" s="4"/>
      <c r="J343" s="4"/>
      <c r="K343" s="4"/>
    </row>
    <row r="344" spans="1:11">
      <c r="A344" s="16">
        <v>13</v>
      </c>
      <c r="E344" s="16">
        <v>13</v>
      </c>
      <c r="F344" s="4"/>
      <c r="G344" s="4"/>
      <c r="H344" s="4"/>
      <c r="I344" s="4"/>
      <c r="J344" s="4"/>
      <c r="K344" s="4"/>
    </row>
    <row r="345" spans="1:11">
      <c r="A345" s="16">
        <v>14</v>
      </c>
      <c r="C345" s="22" t="s">
        <v>0</v>
      </c>
      <c r="D345" s="18"/>
      <c r="E345" s="16">
        <v>14</v>
      </c>
      <c r="F345" s="4"/>
      <c r="G345" s="4"/>
      <c r="H345" s="4"/>
      <c r="I345" s="4"/>
      <c r="J345" s="4"/>
      <c r="K345" s="4"/>
    </row>
    <row r="346" spans="1:11">
      <c r="A346" s="16">
        <v>15</v>
      </c>
      <c r="C346" s="22"/>
      <c r="D346" s="18"/>
      <c r="E346" s="16">
        <v>15</v>
      </c>
      <c r="F346" s="4"/>
      <c r="G346" s="4"/>
      <c r="H346" s="4"/>
      <c r="I346" s="4"/>
      <c r="J346" s="4"/>
      <c r="K346" s="4"/>
    </row>
    <row r="347" spans="1:11">
      <c r="A347" s="16">
        <v>16</v>
      </c>
      <c r="E347" s="16">
        <v>16</v>
      </c>
      <c r="F347" s="4"/>
      <c r="G347" s="4"/>
      <c r="H347" s="4"/>
      <c r="I347" s="4"/>
      <c r="J347" s="4"/>
      <c r="K347" s="4"/>
    </row>
    <row r="348" spans="1:11">
      <c r="A348" s="16">
        <v>17</v>
      </c>
      <c r="C348" s="9" t="s">
        <v>0</v>
      </c>
      <c r="E348" s="16">
        <v>17</v>
      </c>
      <c r="F348" s="4"/>
      <c r="G348" s="4"/>
      <c r="H348" s="4"/>
      <c r="I348" s="4"/>
      <c r="J348" s="4"/>
      <c r="K348" s="4"/>
    </row>
    <row r="349" spans="1:11">
      <c r="A349" s="16">
        <v>18</v>
      </c>
      <c r="E349" s="16">
        <v>18</v>
      </c>
      <c r="F349" s="4"/>
      <c r="G349" s="4"/>
      <c r="H349" s="4"/>
      <c r="I349" s="4"/>
      <c r="J349" s="4" t="s">
        <v>0</v>
      </c>
      <c r="K349" s="4"/>
    </row>
    <row r="350" spans="1:11">
      <c r="A350" s="16">
        <v>19</v>
      </c>
      <c r="E350" s="16">
        <v>19</v>
      </c>
      <c r="F350" s="4"/>
      <c r="G350" s="4"/>
      <c r="H350" s="4"/>
      <c r="I350" s="4"/>
      <c r="J350" s="4"/>
      <c r="K350" s="4"/>
    </row>
    <row r="351" spans="1:11">
      <c r="A351" s="16"/>
      <c r="C351" s="22"/>
      <c r="E351" s="16"/>
      <c r="F351" s="12" t="s">
        <v>1</v>
      </c>
      <c r="G351" s="11" t="s">
        <v>1</v>
      </c>
      <c r="H351" s="10" t="s">
        <v>1</v>
      </c>
      <c r="I351" s="12" t="s">
        <v>1</v>
      </c>
      <c r="J351" s="11" t="s">
        <v>1</v>
      </c>
      <c r="K351" s="10" t="s">
        <v>1</v>
      </c>
    </row>
    <row r="352" spans="1:11">
      <c r="A352" s="16">
        <v>20</v>
      </c>
      <c r="C352" s="22" t="s">
        <v>96</v>
      </c>
      <c r="E352" s="16">
        <v>20</v>
      </c>
      <c r="G352" s="88"/>
      <c r="H352" s="65">
        <f>SUM(H332:H350)</f>
        <v>0</v>
      </c>
      <c r="I352" s="65"/>
      <c r="J352" s="88"/>
      <c r="K352" s="65">
        <f>SUM(K332:K350)</f>
        <v>0</v>
      </c>
    </row>
    <row r="353" spans="1:11">
      <c r="A353" s="24"/>
      <c r="C353" s="9"/>
      <c r="E353" s="6"/>
      <c r="F353" s="12" t="s">
        <v>1</v>
      </c>
      <c r="G353" s="11" t="s">
        <v>1</v>
      </c>
      <c r="H353" s="10" t="s">
        <v>1</v>
      </c>
      <c r="I353" s="12" t="s">
        <v>1</v>
      </c>
      <c r="J353" s="11" t="s">
        <v>1</v>
      </c>
      <c r="K353" s="10" t="s">
        <v>1</v>
      </c>
    </row>
    <row r="354" spans="1:11" ht="13.5">
      <c r="C354" s="1" t="s">
        <v>258</v>
      </c>
      <c r="F354" s="12"/>
      <c r="G354" s="11"/>
      <c r="H354" s="4"/>
      <c r="I354" s="12"/>
      <c r="J354" s="11"/>
      <c r="K354" s="4"/>
    </row>
    <row r="355" spans="1:11" ht="13.5">
      <c r="C355" s="1" t="s">
        <v>257</v>
      </c>
      <c r="F355" s="12"/>
      <c r="G355" s="11"/>
      <c r="H355" s="4"/>
      <c r="I355" s="12"/>
      <c r="J355" s="11"/>
      <c r="K355" s="4"/>
    </row>
    <row r="356" spans="1:11" ht="13.5">
      <c r="A356" s="9"/>
      <c r="C356" s="1" t="s">
        <v>264</v>
      </c>
    </row>
    <row r="357" spans="1:11">
      <c r="A357" s="9"/>
      <c r="C357" s="1" t="s">
        <v>253</v>
      </c>
    </row>
    <row r="358" spans="1:11" s="35" customFormat="1">
      <c r="A358" s="32" t="str">
        <f>$A$83</f>
        <v xml:space="preserve">Institution No.:  </v>
      </c>
      <c r="E358" s="37"/>
      <c r="G358" s="34"/>
      <c r="H358" s="36"/>
      <c r="J358" s="34"/>
      <c r="K358" s="33" t="s">
        <v>95</v>
      </c>
    </row>
    <row r="359" spans="1:11" s="35" customFormat="1" ht="14.25">
      <c r="D359" s="90" t="s">
        <v>263</v>
      </c>
      <c r="E359" s="37"/>
      <c r="G359" s="34"/>
      <c r="H359" s="36"/>
      <c r="J359" s="34"/>
      <c r="K359" s="36"/>
    </row>
    <row r="360" spans="1:11">
      <c r="A360" s="32" t="str">
        <f>$A$42</f>
        <v xml:space="preserve">NAME: </v>
      </c>
      <c r="C360" s="1" t="str">
        <f>$D$20</f>
        <v>University of Colorado</v>
      </c>
      <c r="F360" s="64"/>
      <c r="G360" s="63"/>
      <c r="H360" s="4"/>
      <c r="J360" s="5"/>
      <c r="K360" s="30" t="str">
        <f>$K$3</f>
        <v>Date: October 13, 2015</v>
      </c>
    </row>
    <row r="361" spans="1:11">
      <c r="A361" s="25" t="s">
        <v>1</v>
      </c>
      <c r="B361" s="25" t="s">
        <v>1</v>
      </c>
      <c r="C361" s="25" t="s">
        <v>1</v>
      </c>
      <c r="D361" s="25" t="s">
        <v>1</v>
      </c>
      <c r="E361" s="25" t="s">
        <v>1</v>
      </c>
      <c r="F361" s="25" t="s">
        <v>1</v>
      </c>
      <c r="G361" s="11" t="s">
        <v>1</v>
      </c>
      <c r="H361" s="10" t="s">
        <v>1</v>
      </c>
      <c r="I361" s="25" t="s">
        <v>1</v>
      </c>
      <c r="J361" s="11" t="s">
        <v>1</v>
      </c>
      <c r="K361" s="10" t="s">
        <v>1</v>
      </c>
    </row>
    <row r="362" spans="1:11">
      <c r="A362" s="28" t="s">
        <v>15</v>
      </c>
      <c r="E362" s="28" t="s">
        <v>15</v>
      </c>
      <c r="G362" s="27"/>
      <c r="H362" s="26" t="s">
        <v>14</v>
      </c>
      <c r="I362" s="7"/>
      <c r="J362" s="27"/>
      <c r="K362" s="26" t="s">
        <v>13</v>
      </c>
    </row>
    <row r="363" spans="1:11">
      <c r="A363" s="28" t="s">
        <v>11</v>
      </c>
      <c r="C363" s="29" t="s">
        <v>12</v>
      </c>
      <c r="E363" s="28" t="s">
        <v>11</v>
      </c>
      <c r="G363" s="5"/>
      <c r="H363" s="26" t="s">
        <v>10</v>
      </c>
      <c r="J363" s="5"/>
      <c r="K363" s="26" t="s">
        <v>9</v>
      </c>
    </row>
    <row r="364" spans="1:11">
      <c r="A364" s="25" t="s">
        <v>1</v>
      </c>
      <c r="B364" s="25" t="s">
        <v>1</v>
      </c>
      <c r="C364" s="25" t="s">
        <v>1</v>
      </c>
      <c r="D364" s="25" t="s">
        <v>1</v>
      </c>
      <c r="E364" s="25" t="s">
        <v>1</v>
      </c>
      <c r="F364" s="25" t="s">
        <v>1</v>
      </c>
      <c r="G364" s="11" t="s">
        <v>1</v>
      </c>
      <c r="H364" s="10" t="s">
        <v>1</v>
      </c>
      <c r="I364" s="25" t="s">
        <v>1</v>
      </c>
      <c r="J364" s="11" t="s">
        <v>1</v>
      </c>
      <c r="K364" s="10" t="s">
        <v>1</v>
      </c>
    </row>
    <row r="365" spans="1:11">
      <c r="A365" s="16"/>
      <c r="C365" s="13" t="s">
        <v>94</v>
      </c>
      <c r="E365" s="16"/>
      <c r="G365" s="88"/>
      <c r="H365" s="88"/>
      <c r="I365" s="65"/>
      <c r="J365" s="88"/>
      <c r="K365" s="88"/>
    </row>
    <row r="366" spans="1:11" ht="13.5">
      <c r="A366" s="16">
        <v>1</v>
      </c>
      <c r="C366" s="89" t="s">
        <v>262</v>
      </c>
      <c r="E366" s="16">
        <v>1</v>
      </c>
      <c r="G366" s="88"/>
      <c r="H366" s="88"/>
      <c r="I366" s="65"/>
      <c r="J366" s="88"/>
      <c r="K366" s="88"/>
    </row>
    <row r="367" spans="1:11">
      <c r="A367" s="16">
        <v>2</v>
      </c>
      <c r="C367" s="21" t="s">
        <v>93</v>
      </c>
      <c r="E367" s="16">
        <v>2</v>
      </c>
      <c r="F367" s="21"/>
      <c r="G367" s="66"/>
      <c r="H367" s="66">
        <v>25000</v>
      </c>
      <c r="I367" s="66"/>
      <c r="J367" s="66"/>
      <c r="K367" s="66">
        <v>29644</v>
      </c>
    </row>
    <row r="368" spans="1:11">
      <c r="A368" s="16">
        <v>3</v>
      </c>
      <c r="C368" s="21" t="s">
        <v>92</v>
      </c>
      <c r="E368" s="16">
        <v>3</v>
      </c>
      <c r="F368" s="21"/>
      <c r="G368" s="66"/>
      <c r="H368" s="66">
        <v>455474</v>
      </c>
      <c r="I368" s="66"/>
      <c r="J368" s="66"/>
      <c r="K368" s="66">
        <v>250000</v>
      </c>
    </row>
    <row r="369" spans="1:11" ht="13.5">
      <c r="A369" s="16">
        <v>4</v>
      </c>
      <c r="C369" s="21" t="s">
        <v>261</v>
      </c>
      <c r="E369" s="16">
        <v>4</v>
      </c>
      <c r="F369" s="21"/>
      <c r="G369" s="66"/>
      <c r="H369" s="66"/>
      <c r="I369" s="66"/>
      <c r="J369" s="66"/>
      <c r="K369" s="66"/>
    </row>
    <row r="370" spans="1:11">
      <c r="A370" s="16">
        <v>5</v>
      </c>
      <c r="C370" s="21" t="s">
        <v>91</v>
      </c>
      <c r="E370" s="16">
        <v>5</v>
      </c>
      <c r="F370" s="21"/>
      <c r="G370" s="66"/>
      <c r="H370" s="66"/>
      <c r="I370" s="66"/>
      <c r="J370" s="66"/>
      <c r="K370" s="66"/>
    </row>
    <row r="371" spans="1:11">
      <c r="A371" s="16">
        <v>6</v>
      </c>
      <c r="C371" s="21" t="s">
        <v>90</v>
      </c>
      <c r="E371" s="16">
        <v>6</v>
      </c>
      <c r="F371" s="21"/>
      <c r="G371" s="66"/>
      <c r="H371" s="66"/>
      <c r="I371" s="66"/>
      <c r="J371" s="66"/>
      <c r="K371" s="66"/>
    </row>
    <row r="372" spans="1:11">
      <c r="A372" s="16">
        <v>7</v>
      </c>
      <c r="C372" s="21" t="s">
        <v>89</v>
      </c>
      <c r="E372" s="16">
        <v>7</v>
      </c>
      <c r="F372" s="21"/>
      <c r="G372" s="66"/>
      <c r="H372" s="66"/>
      <c r="I372" s="66"/>
      <c r="J372" s="66"/>
      <c r="K372" s="66"/>
    </row>
    <row r="373" spans="1:11">
      <c r="A373" s="16">
        <v>8</v>
      </c>
      <c r="C373" s="21" t="s">
        <v>88</v>
      </c>
      <c r="E373" s="16">
        <v>8</v>
      </c>
      <c r="F373" s="12"/>
      <c r="G373" s="11"/>
      <c r="H373" s="10"/>
      <c r="I373" s="12"/>
      <c r="J373" s="11"/>
      <c r="K373" s="10"/>
    </row>
    <row r="374" spans="1:11" ht="13.5">
      <c r="A374" s="16">
        <v>9</v>
      </c>
      <c r="C374" s="1" t="s">
        <v>260</v>
      </c>
      <c r="E374" s="16">
        <v>9</v>
      </c>
      <c r="F374" s="12"/>
      <c r="G374" s="11"/>
      <c r="H374" s="10"/>
      <c r="I374" s="12"/>
      <c r="J374" s="11"/>
      <c r="K374" s="10"/>
    </row>
    <row r="375" spans="1:11">
      <c r="A375" s="16">
        <v>10</v>
      </c>
      <c r="C375" s="21"/>
      <c r="E375" s="16">
        <v>10</v>
      </c>
      <c r="F375" s="12"/>
      <c r="G375" s="11"/>
      <c r="H375" s="10"/>
      <c r="I375" s="12"/>
      <c r="J375" s="11"/>
      <c r="K375" s="10"/>
    </row>
    <row r="376" spans="1:11">
      <c r="A376" s="16">
        <v>11</v>
      </c>
      <c r="C376" s="21"/>
      <c r="E376" s="16">
        <v>11</v>
      </c>
      <c r="F376" s="12"/>
      <c r="G376" s="11"/>
      <c r="H376" s="10"/>
      <c r="I376" s="12"/>
      <c r="J376" s="11"/>
      <c r="K376" s="10"/>
    </row>
    <row r="377" spans="1:11">
      <c r="A377" s="16">
        <v>12</v>
      </c>
      <c r="C377" s="21"/>
      <c r="E377" s="16">
        <v>12</v>
      </c>
      <c r="F377" s="12"/>
      <c r="G377" s="11"/>
      <c r="H377" s="10"/>
      <c r="I377" s="12"/>
      <c r="J377" s="11"/>
      <c r="K377" s="10"/>
    </row>
    <row r="378" spans="1:11">
      <c r="A378" s="16">
        <v>13</v>
      </c>
      <c r="C378" s="21"/>
      <c r="E378" s="16">
        <v>13</v>
      </c>
      <c r="F378" s="12"/>
      <c r="G378" s="11"/>
      <c r="H378" s="10"/>
      <c r="I378" s="12"/>
      <c r="J378" s="11"/>
      <c r="K378" s="10"/>
    </row>
    <row r="379" spans="1:11">
      <c r="A379" s="16">
        <v>14</v>
      </c>
      <c r="C379" s="21"/>
      <c r="E379" s="16">
        <v>14</v>
      </c>
      <c r="F379" s="12"/>
      <c r="G379" s="11"/>
      <c r="H379" s="10"/>
      <c r="I379" s="12"/>
      <c r="J379" s="11"/>
      <c r="K379" s="10"/>
    </row>
    <row r="380" spans="1:11">
      <c r="A380" s="16">
        <v>15</v>
      </c>
      <c r="E380" s="16">
        <v>15</v>
      </c>
      <c r="F380" s="21"/>
      <c r="G380" s="66"/>
      <c r="H380" s="66"/>
      <c r="I380" s="66"/>
      <c r="J380" s="66"/>
      <c r="K380" s="66"/>
    </row>
    <row r="381" spans="1:11">
      <c r="A381" s="16"/>
      <c r="C381" s="21"/>
      <c r="E381" s="16"/>
      <c r="F381" s="21"/>
      <c r="G381" s="66"/>
      <c r="H381" s="66"/>
      <c r="I381" s="66"/>
      <c r="J381" s="66"/>
      <c r="K381" s="66"/>
    </row>
    <row r="382" spans="1:11">
      <c r="A382" s="16">
        <v>16</v>
      </c>
      <c r="C382" s="21" t="s">
        <v>87</v>
      </c>
      <c r="E382" s="16">
        <v>16</v>
      </c>
      <c r="F382" s="21"/>
      <c r="G382" s="66"/>
      <c r="H382" s="66"/>
      <c r="I382" s="66"/>
      <c r="J382" s="66"/>
      <c r="K382" s="66"/>
    </row>
    <row r="383" spans="1:11">
      <c r="A383" s="16">
        <v>17</v>
      </c>
      <c r="C383" s="21" t="s">
        <v>86</v>
      </c>
      <c r="E383" s="16">
        <v>17</v>
      </c>
      <c r="F383" s="21"/>
      <c r="G383" s="66"/>
      <c r="H383" s="66">
        <v>14365144</v>
      </c>
      <c r="I383" s="66"/>
      <c r="J383" s="66"/>
      <c r="K383" s="66">
        <v>16007246</v>
      </c>
    </row>
    <row r="384" spans="1:11">
      <c r="A384" s="16">
        <v>18</v>
      </c>
      <c r="C384" s="21" t="s">
        <v>85</v>
      </c>
      <c r="E384" s="16">
        <v>18</v>
      </c>
      <c r="F384" s="21"/>
      <c r="G384" s="66"/>
      <c r="H384" s="66"/>
      <c r="I384" s="66"/>
      <c r="J384" s="66"/>
      <c r="K384" s="66"/>
    </row>
    <row r="385" spans="1:11">
      <c r="A385" s="16">
        <v>19</v>
      </c>
      <c r="C385" s="21" t="s">
        <v>0</v>
      </c>
      <c r="E385" s="16">
        <v>19</v>
      </c>
      <c r="F385" s="21"/>
      <c r="G385" s="66"/>
      <c r="H385" s="66"/>
      <c r="I385" s="66"/>
      <c r="J385" s="66"/>
      <c r="K385" s="66"/>
    </row>
    <row r="386" spans="1:11">
      <c r="A386" s="1">
        <v>20</v>
      </c>
      <c r="C386" s="21"/>
      <c r="E386" s="1">
        <v>20</v>
      </c>
      <c r="F386" s="12"/>
      <c r="G386" s="11"/>
      <c r="H386" s="10"/>
      <c r="I386" s="12"/>
      <c r="J386" s="11"/>
      <c r="K386" s="10"/>
    </row>
    <row r="387" spans="1:11">
      <c r="A387" s="1">
        <v>21</v>
      </c>
      <c r="C387" s="21"/>
      <c r="E387" s="1">
        <v>21</v>
      </c>
      <c r="F387" s="12"/>
      <c r="G387" s="11"/>
      <c r="H387" s="10"/>
      <c r="I387" s="12"/>
      <c r="J387" s="11"/>
      <c r="K387" s="10"/>
    </row>
    <row r="388" spans="1:11">
      <c r="A388" s="1">
        <v>22</v>
      </c>
      <c r="C388" s="21"/>
      <c r="E388" s="1">
        <v>22</v>
      </c>
      <c r="F388" s="12"/>
      <c r="G388" s="11"/>
      <c r="H388" s="10"/>
      <c r="I388" s="12"/>
      <c r="J388" s="11"/>
      <c r="K388" s="10"/>
    </row>
    <row r="389" spans="1:11">
      <c r="A389" s="1">
        <v>23</v>
      </c>
      <c r="C389" s="21"/>
      <c r="E389" s="1">
        <v>23</v>
      </c>
      <c r="F389" s="12"/>
      <c r="G389" s="11"/>
      <c r="H389" s="10"/>
      <c r="I389" s="12"/>
      <c r="J389" s="11"/>
      <c r="K389" s="10"/>
    </row>
    <row r="390" spans="1:11">
      <c r="A390" s="1">
        <v>24</v>
      </c>
      <c r="C390" s="21"/>
      <c r="E390" s="1">
        <v>24</v>
      </c>
      <c r="F390" s="12"/>
      <c r="G390" s="11"/>
      <c r="H390" s="10"/>
      <c r="I390" s="12"/>
      <c r="J390" s="11"/>
      <c r="K390" s="10"/>
    </row>
    <row r="391" spans="1:11">
      <c r="A391" s="16"/>
      <c r="C391" s="21"/>
      <c r="E391" s="16"/>
      <c r="F391" s="12" t="s">
        <v>1</v>
      </c>
      <c r="G391" s="11" t="s">
        <v>1</v>
      </c>
      <c r="H391" s="10"/>
      <c r="I391" s="12"/>
      <c r="J391" s="11"/>
      <c r="K391" s="10"/>
    </row>
    <row r="392" spans="1:11">
      <c r="A392" s="16">
        <v>25</v>
      </c>
      <c r="C392" s="9" t="s">
        <v>84</v>
      </c>
      <c r="E392" s="16">
        <v>25</v>
      </c>
      <c r="G392" s="88"/>
      <c r="H392" s="65">
        <f>SUM(H366:H390)</f>
        <v>14845618</v>
      </c>
      <c r="I392" s="65"/>
      <c r="J392" s="88"/>
      <c r="K392" s="65">
        <f>SUM(K366:K390)</f>
        <v>16286890</v>
      </c>
    </row>
    <row r="393" spans="1:11">
      <c r="A393" s="16"/>
      <c r="C393" s="9"/>
      <c r="E393" s="16"/>
      <c r="F393" s="12" t="s">
        <v>1</v>
      </c>
      <c r="G393" s="11" t="s">
        <v>1</v>
      </c>
      <c r="H393" s="10"/>
      <c r="I393" s="12"/>
      <c r="J393" s="11"/>
      <c r="K393" s="10"/>
    </row>
    <row r="394" spans="1:11" ht="13.5">
      <c r="A394" s="16">
        <v>26</v>
      </c>
      <c r="C394" s="9" t="s">
        <v>259</v>
      </c>
      <c r="E394" s="16">
        <v>26</v>
      </c>
      <c r="G394" s="88"/>
      <c r="H394" s="88">
        <v>165107</v>
      </c>
      <c r="I394" s="65"/>
      <c r="J394" s="88"/>
      <c r="K394" s="88">
        <v>493678</v>
      </c>
    </row>
    <row r="395" spans="1:11">
      <c r="A395" s="16">
        <v>27</v>
      </c>
      <c r="E395" s="16">
        <v>27</v>
      </c>
      <c r="G395" s="88"/>
      <c r="H395" s="88"/>
      <c r="I395" s="65"/>
      <c r="J395" s="88"/>
      <c r="K395" s="88"/>
    </row>
    <row r="396" spans="1:11">
      <c r="A396" s="16">
        <v>28</v>
      </c>
      <c r="E396" s="16">
        <v>28</v>
      </c>
      <c r="G396" s="65"/>
      <c r="H396" s="65"/>
      <c r="I396" s="65"/>
      <c r="J396" s="65"/>
      <c r="K396" s="65"/>
    </row>
    <row r="397" spans="1:11">
      <c r="A397" s="16">
        <v>29</v>
      </c>
      <c r="C397" s="1" t="s">
        <v>0</v>
      </c>
      <c r="E397" s="16">
        <v>29</v>
      </c>
      <c r="G397" s="65"/>
      <c r="H397" s="65"/>
      <c r="I397" s="65"/>
      <c r="J397" s="65"/>
      <c r="K397" s="65"/>
    </row>
    <row r="398" spans="1:11">
      <c r="A398" s="16"/>
      <c r="C398" s="22"/>
      <c r="E398" s="16"/>
      <c r="F398" s="12" t="s">
        <v>1</v>
      </c>
      <c r="G398" s="11" t="s">
        <v>1</v>
      </c>
      <c r="H398" s="10"/>
      <c r="I398" s="12"/>
      <c r="J398" s="11"/>
      <c r="K398" s="10"/>
    </row>
    <row r="399" spans="1:11">
      <c r="A399" s="16">
        <v>30</v>
      </c>
      <c r="C399" s="22" t="s">
        <v>83</v>
      </c>
      <c r="E399" s="16">
        <v>30</v>
      </c>
      <c r="G399" s="88"/>
      <c r="H399" s="65">
        <f>SUM(H392:H397)</f>
        <v>15010725</v>
      </c>
      <c r="I399" s="65"/>
      <c r="J399" s="88"/>
      <c r="K399" s="65">
        <f>SUM(K392:K397)</f>
        <v>16780568</v>
      </c>
    </row>
    <row r="400" spans="1:11">
      <c r="A400" s="24"/>
      <c r="C400" s="9"/>
      <c r="E400" s="6"/>
      <c r="F400" s="12" t="s">
        <v>1</v>
      </c>
      <c r="G400" s="11" t="s">
        <v>1</v>
      </c>
      <c r="H400" s="10" t="s">
        <v>1</v>
      </c>
      <c r="I400" s="12" t="s">
        <v>1</v>
      </c>
      <c r="J400" s="11" t="s">
        <v>1</v>
      </c>
      <c r="K400" s="10" t="s">
        <v>1</v>
      </c>
    </row>
    <row r="401" spans="1:11" ht="13.5">
      <c r="C401" s="1" t="s">
        <v>258</v>
      </c>
      <c r="F401" s="12"/>
      <c r="G401" s="11"/>
      <c r="H401" s="4"/>
      <c r="I401" s="12"/>
      <c r="J401" s="11"/>
      <c r="K401" s="4"/>
    </row>
    <row r="402" spans="1:11" ht="13.5">
      <c r="C402" s="1" t="s">
        <v>257</v>
      </c>
      <c r="F402" s="12"/>
      <c r="G402" s="11"/>
      <c r="H402" s="4"/>
      <c r="I402" s="12"/>
      <c r="J402" s="11"/>
      <c r="K402" s="4"/>
    </row>
    <row r="403" spans="1:11" ht="13.5">
      <c r="C403" s="1" t="s">
        <v>256</v>
      </c>
      <c r="F403" s="12"/>
      <c r="G403" s="11"/>
      <c r="H403" s="4"/>
      <c r="I403" s="12"/>
      <c r="J403" s="11"/>
      <c r="K403" s="4"/>
    </row>
    <row r="404" spans="1:11">
      <c r="C404" s="1" t="s">
        <v>82</v>
      </c>
      <c r="F404" s="12"/>
      <c r="G404" s="11"/>
      <c r="H404" s="4"/>
      <c r="I404" s="12"/>
      <c r="J404" s="11"/>
      <c r="K404" s="4"/>
    </row>
    <row r="405" spans="1:11" ht="13.5">
      <c r="C405" s="1" t="s">
        <v>255</v>
      </c>
      <c r="F405" s="12"/>
      <c r="G405" s="11"/>
      <c r="H405" s="4"/>
      <c r="I405" s="12"/>
      <c r="J405" s="11"/>
      <c r="K405" s="4"/>
    </row>
    <row r="406" spans="1:11">
      <c r="C406" s="1" t="s">
        <v>81</v>
      </c>
      <c r="F406" s="12"/>
      <c r="G406" s="11"/>
      <c r="H406" s="4"/>
      <c r="I406" s="12"/>
      <c r="J406" s="11"/>
      <c r="K406" s="4"/>
    </row>
    <row r="407" spans="1:11" ht="13.5">
      <c r="C407" s="1" t="s">
        <v>254</v>
      </c>
      <c r="F407" s="12"/>
      <c r="G407" s="11"/>
      <c r="H407" s="4"/>
      <c r="I407" s="12"/>
      <c r="J407" s="11"/>
      <c r="K407" s="4"/>
    </row>
    <row r="408" spans="1:11">
      <c r="A408" s="24"/>
      <c r="C408" s="1" t="s">
        <v>253</v>
      </c>
      <c r="E408" s="6"/>
      <c r="F408" s="12"/>
      <c r="G408" s="11"/>
      <c r="H408" s="10"/>
      <c r="I408" s="12"/>
      <c r="J408" s="11"/>
      <c r="K408" s="10"/>
    </row>
    <row r="411" spans="1:11" s="35" customFormat="1">
      <c r="A411" s="32" t="str">
        <f>$A$83</f>
        <v xml:space="preserve">Institution No.:  </v>
      </c>
      <c r="E411" s="37"/>
      <c r="G411" s="34"/>
      <c r="H411" s="36"/>
      <c r="J411" s="34"/>
      <c r="K411" s="33" t="s">
        <v>80</v>
      </c>
    </row>
    <row r="412" spans="1:11" ht="12.75" customHeight="1">
      <c r="A412" s="347" t="s">
        <v>79</v>
      </c>
      <c r="B412" s="347"/>
      <c r="C412" s="347"/>
      <c r="D412" s="347"/>
      <c r="E412" s="347"/>
      <c r="F412" s="347"/>
      <c r="G412" s="347"/>
      <c r="H412" s="347"/>
      <c r="I412" s="347"/>
      <c r="J412" s="347"/>
      <c r="K412" s="347"/>
    </row>
    <row r="413" spans="1:11">
      <c r="A413" s="32" t="str">
        <f>$A$42</f>
        <v xml:space="preserve">NAME: </v>
      </c>
      <c r="C413" s="1" t="str">
        <f>$D$20</f>
        <v>University of Colorado</v>
      </c>
      <c r="H413" s="4"/>
      <c r="J413" s="5"/>
      <c r="K413" s="30" t="str">
        <f>$K$3</f>
        <v>Date: October 13, 2015</v>
      </c>
    </row>
    <row r="414" spans="1:11">
      <c r="A414" s="25" t="s">
        <v>1</v>
      </c>
      <c r="B414" s="25" t="s">
        <v>1</v>
      </c>
      <c r="C414" s="25" t="s">
        <v>1</v>
      </c>
      <c r="D414" s="25" t="s">
        <v>1</v>
      </c>
      <c r="E414" s="25" t="s">
        <v>1</v>
      </c>
      <c r="F414" s="25" t="s">
        <v>1</v>
      </c>
      <c r="G414" s="11" t="s">
        <v>1</v>
      </c>
      <c r="H414" s="10" t="s">
        <v>1</v>
      </c>
      <c r="I414" s="25" t="s">
        <v>1</v>
      </c>
      <c r="J414" s="11" t="s">
        <v>1</v>
      </c>
      <c r="K414" s="10" t="s">
        <v>1</v>
      </c>
    </row>
    <row r="415" spans="1:11">
      <c r="A415" s="28" t="s">
        <v>15</v>
      </c>
      <c r="E415" s="28" t="s">
        <v>15</v>
      </c>
      <c r="F415" s="7"/>
      <c r="G415" s="27"/>
      <c r="H415" s="26" t="s">
        <v>14</v>
      </c>
      <c r="I415" s="7"/>
      <c r="J415" s="27"/>
      <c r="K415" s="26" t="s">
        <v>13</v>
      </c>
    </row>
    <row r="416" spans="1:11">
      <c r="A416" s="28" t="s">
        <v>11</v>
      </c>
      <c r="C416" s="29" t="s">
        <v>12</v>
      </c>
      <c r="E416" s="28" t="s">
        <v>11</v>
      </c>
      <c r="F416" s="7"/>
      <c r="G416" s="27"/>
      <c r="H416" s="26" t="s">
        <v>10</v>
      </c>
      <c r="I416" s="7"/>
      <c r="J416" s="27"/>
      <c r="K416" s="26" t="s">
        <v>9</v>
      </c>
    </row>
    <row r="417" spans="1:11">
      <c r="A417" s="25" t="s">
        <v>1</v>
      </c>
      <c r="B417" s="25" t="s">
        <v>1</v>
      </c>
      <c r="C417" s="25" t="s">
        <v>1</v>
      </c>
      <c r="D417" s="25" t="s">
        <v>1</v>
      </c>
      <c r="E417" s="25" t="s">
        <v>1</v>
      </c>
      <c r="F417" s="25" t="s">
        <v>1</v>
      </c>
      <c r="G417" s="11" t="s">
        <v>1</v>
      </c>
      <c r="H417" s="10" t="s">
        <v>1</v>
      </c>
      <c r="I417" s="25" t="s">
        <v>1</v>
      </c>
      <c r="J417" s="11" t="s">
        <v>1</v>
      </c>
      <c r="K417" s="10" t="s">
        <v>1</v>
      </c>
    </row>
    <row r="418" spans="1:11">
      <c r="A418" s="85">
        <v>1</v>
      </c>
      <c r="C418" s="9" t="s">
        <v>78</v>
      </c>
      <c r="E418" s="85">
        <v>1</v>
      </c>
      <c r="F418" s="21"/>
      <c r="G418" s="60"/>
      <c r="I418" s="21"/>
      <c r="J418" s="60"/>
      <c r="K418" s="17"/>
    </row>
    <row r="419" spans="1:11">
      <c r="A419" s="85">
        <f t="shared" ref="A419:A441" si="1">(A418+1)</f>
        <v>2</v>
      </c>
      <c r="C419" s="9" t="s">
        <v>77</v>
      </c>
      <c r="E419" s="85">
        <f t="shared" ref="E419:E441" si="2">(E418+1)</f>
        <v>2</v>
      </c>
      <c r="F419" s="21"/>
      <c r="G419" s="87"/>
      <c r="H419" s="87"/>
      <c r="I419" s="87"/>
      <c r="J419" s="87"/>
      <c r="K419" s="87"/>
    </row>
    <row r="420" spans="1:11">
      <c r="A420" s="85">
        <f t="shared" si="1"/>
        <v>3</v>
      </c>
      <c r="C420" s="9"/>
      <c r="E420" s="85">
        <f t="shared" si="2"/>
        <v>3</v>
      </c>
      <c r="F420" s="21"/>
      <c r="G420" s="87"/>
      <c r="H420" s="87"/>
      <c r="I420" s="87"/>
      <c r="J420" s="87"/>
      <c r="K420" s="87"/>
    </row>
    <row r="421" spans="1:11">
      <c r="A421" s="85">
        <f t="shared" si="1"/>
        <v>4</v>
      </c>
      <c r="C421" s="9"/>
      <c r="E421" s="85">
        <f t="shared" si="2"/>
        <v>4</v>
      </c>
      <c r="F421" s="21"/>
      <c r="G421" s="87"/>
      <c r="H421" s="87"/>
      <c r="I421" s="87"/>
      <c r="J421" s="87"/>
      <c r="K421" s="87"/>
    </row>
    <row r="422" spans="1:11">
      <c r="A422" s="85">
        <f t="shared" si="1"/>
        <v>5</v>
      </c>
      <c r="C422" s="21"/>
      <c r="E422" s="85">
        <f t="shared" si="2"/>
        <v>5</v>
      </c>
      <c r="F422" s="21"/>
      <c r="G422" s="87"/>
      <c r="H422" s="87"/>
      <c r="I422" s="87"/>
      <c r="J422" s="87"/>
      <c r="K422" s="87"/>
    </row>
    <row r="423" spans="1:11">
      <c r="A423" s="85">
        <f t="shared" si="1"/>
        <v>6</v>
      </c>
      <c r="C423" s="21"/>
      <c r="E423" s="85">
        <f t="shared" si="2"/>
        <v>6</v>
      </c>
      <c r="F423" s="21"/>
      <c r="G423" s="87"/>
      <c r="H423" s="87"/>
      <c r="I423" s="87"/>
      <c r="J423" s="87"/>
      <c r="K423" s="87"/>
    </row>
    <row r="424" spans="1:11">
      <c r="A424" s="85">
        <f t="shared" si="1"/>
        <v>7</v>
      </c>
      <c r="C424" s="9"/>
      <c r="E424" s="85">
        <f t="shared" si="2"/>
        <v>7</v>
      </c>
      <c r="F424" s="21"/>
      <c r="G424" s="87"/>
      <c r="H424" s="87"/>
      <c r="I424" s="87"/>
      <c r="J424" s="87"/>
      <c r="K424" s="87"/>
    </row>
    <row r="425" spans="1:11">
      <c r="A425" s="85">
        <f t="shared" si="1"/>
        <v>8</v>
      </c>
      <c r="C425" s="21"/>
      <c r="E425" s="85">
        <f t="shared" si="2"/>
        <v>8</v>
      </c>
      <c r="F425" s="21"/>
      <c r="G425" s="87"/>
      <c r="H425" s="87"/>
      <c r="I425" s="87"/>
      <c r="J425" s="87"/>
      <c r="K425" s="87"/>
    </row>
    <row r="426" spans="1:11">
      <c r="A426" s="85">
        <f t="shared" si="1"/>
        <v>9</v>
      </c>
      <c r="C426" s="21"/>
      <c r="E426" s="85">
        <f t="shared" si="2"/>
        <v>9</v>
      </c>
      <c r="F426" s="21"/>
      <c r="G426" s="87"/>
      <c r="H426" s="87"/>
      <c r="I426" s="87"/>
      <c r="J426" s="87"/>
      <c r="K426" s="87"/>
    </row>
    <row r="427" spans="1:11">
      <c r="A427" s="85">
        <f t="shared" si="1"/>
        <v>10</v>
      </c>
      <c r="E427" s="85">
        <f t="shared" si="2"/>
        <v>10</v>
      </c>
      <c r="F427" s="21"/>
      <c r="G427" s="87"/>
      <c r="H427" s="87"/>
      <c r="I427" s="87"/>
      <c r="J427" s="87"/>
      <c r="K427" s="87"/>
    </row>
    <row r="428" spans="1:11">
      <c r="A428" s="85">
        <f t="shared" si="1"/>
        <v>11</v>
      </c>
      <c r="E428" s="85">
        <f t="shared" si="2"/>
        <v>11</v>
      </c>
      <c r="F428" s="21"/>
      <c r="G428" s="87"/>
      <c r="H428" s="87"/>
      <c r="I428" s="87"/>
      <c r="J428" s="87"/>
      <c r="K428" s="87"/>
    </row>
    <row r="429" spans="1:11">
      <c r="A429" s="85">
        <f t="shared" si="1"/>
        <v>12</v>
      </c>
      <c r="E429" s="85">
        <f t="shared" si="2"/>
        <v>12</v>
      </c>
      <c r="F429" s="21"/>
      <c r="G429" s="87"/>
      <c r="H429" s="87"/>
      <c r="I429" s="87"/>
      <c r="J429" s="87"/>
      <c r="K429" s="87"/>
    </row>
    <row r="430" spans="1:11">
      <c r="A430" s="85">
        <f t="shared" si="1"/>
        <v>13</v>
      </c>
      <c r="C430" s="21"/>
      <c r="E430" s="85">
        <f t="shared" si="2"/>
        <v>13</v>
      </c>
      <c r="F430" s="21"/>
      <c r="G430" s="87"/>
      <c r="H430" s="87"/>
      <c r="I430" s="87"/>
      <c r="J430" s="87"/>
      <c r="K430" s="87"/>
    </row>
    <row r="431" spans="1:11">
      <c r="A431" s="85">
        <f t="shared" si="1"/>
        <v>14</v>
      </c>
      <c r="C431" s="21" t="s">
        <v>76</v>
      </c>
      <c r="E431" s="85">
        <f t="shared" si="2"/>
        <v>14</v>
      </c>
      <c r="F431" s="21"/>
      <c r="G431" s="87"/>
      <c r="H431" s="87"/>
      <c r="I431" s="87"/>
      <c r="J431" s="87"/>
      <c r="K431" s="87"/>
    </row>
    <row r="432" spans="1:11">
      <c r="A432" s="85">
        <f t="shared" si="1"/>
        <v>15</v>
      </c>
      <c r="C432" s="21"/>
      <c r="E432" s="85">
        <f t="shared" si="2"/>
        <v>15</v>
      </c>
      <c r="F432" s="21"/>
      <c r="G432" s="87"/>
      <c r="H432" s="87"/>
      <c r="I432" s="87"/>
      <c r="J432" s="87"/>
      <c r="K432" s="87"/>
    </row>
    <row r="433" spans="1:11">
      <c r="A433" s="85">
        <f t="shared" si="1"/>
        <v>16</v>
      </c>
      <c r="C433" s="21"/>
      <c r="E433" s="85">
        <f t="shared" si="2"/>
        <v>16</v>
      </c>
      <c r="F433" s="21"/>
      <c r="G433" s="87"/>
      <c r="H433" s="87"/>
      <c r="I433" s="87"/>
      <c r="J433" s="87"/>
      <c r="K433" s="87"/>
    </row>
    <row r="434" spans="1:11">
      <c r="A434" s="85">
        <f t="shared" si="1"/>
        <v>17</v>
      </c>
      <c r="C434" s="21"/>
      <c r="E434" s="85">
        <f t="shared" si="2"/>
        <v>17</v>
      </c>
      <c r="F434" s="21"/>
      <c r="G434" s="87"/>
      <c r="H434" s="87"/>
      <c r="I434" s="87"/>
      <c r="J434" s="87"/>
      <c r="K434" s="87"/>
    </row>
    <row r="435" spans="1:11">
      <c r="A435" s="85">
        <f t="shared" si="1"/>
        <v>18</v>
      </c>
      <c r="C435" s="21"/>
      <c r="E435" s="85">
        <f t="shared" si="2"/>
        <v>18</v>
      </c>
      <c r="F435" s="21"/>
      <c r="G435" s="87"/>
      <c r="H435" s="87"/>
      <c r="I435" s="87"/>
      <c r="J435" s="87"/>
      <c r="K435" s="87"/>
    </row>
    <row r="436" spans="1:11">
      <c r="A436" s="85">
        <f t="shared" si="1"/>
        <v>19</v>
      </c>
      <c r="C436" s="21"/>
      <c r="E436" s="85">
        <f t="shared" si="2"/>
        <v>19</v>
      </c>
      <c r="F436" s="21"/>
      <c r="G436" s="87"/>
      <c r="H436" s="87"/>
      <c r="I436" s="87"/>
      <c r="J436" s="87"/>
      <c r="K436" s="87"/>
    </row>
    <row r="437" spans="1:11">
      <c r="A437" s="85">
        <f t="shared" si="1"/>
        <v>20</v>
      </c>
      <c r="C437" s="21"/>
      <c r="E437" s="85">
        <f t="shared" si="2"/>
        <v>20</v>
      </c>
      <c r="F437" s="21"/>
      <c r="G437" s="87"/>
      <c r="H437" s="87"/>
      <c r="I437" s="87"/>
      <c r="J437" s="87"/>
      <c r="K437" s="87"/>
    </row>
    <row r="438" spans="1:11">
      <c r="A438" s="85">
        <f t="shared" si="1"/>
        <v>21</v>
      </c>
      <c r="C438" s="21"/>
      <c r="E438" s="85">
        <f t="shared" si="2"/>
        <v>21</v>
      </c>
      <c r="F438" s="21"/>
      <c r="G438" s="87"/>
      <c r="H438" s="87"/>
      <c r="I438" s="87"/>
      <c r="J438" s="87"/>
      <c r="K438" s="87"/>
    </row>
    <row r="439" spans="1:11">
      <c r="A439" s="85">
        <f t="shared" si="1"/>
        <v>22</v>
      </c>
      <c r="C439" s="21"/>
      <c r="E439" s="85">
        <f t="shared" si="2"/>
        <v>22</v>
      </c>
      <c r="F439" s="21"/>
      <c r="G439" s="87"/>
      <c r="H439" s="87"/>
      <c r="I439" s="87"/>
      <c r="J439" s="87"/>
      <c r="K439" s="87"/>
    </row>
    <row r="440" spans="1:11">
      <c r="A440" s="85">
        <f t="shared" si="1"/>
        <v>23</v>
      </c>
      <c r="C440" s="21"/>
      <c r="E440" s="85">
        <f t="shared" si="2"/>
        <v>23</v>
      </c>
      <c r="F440" s="21"/>
      <c r="G440" s="87"/>
      <c r="H440" s="87"/>
      <c r="I440" s="87"/>
      <c r="J440" s="87"/>
      <c r="K440" s="87"/>
    </row>
    <row r="441" spans="1:11">
      <c r="A441" s="85">
        <f t="shared" si="1"/>
        <v>24</v>
      </c>
      <c r="C441" s="21"/>
      <c r="E441" s="85">
        <f t="shared" si="2"/>
        <v>24</v>
      </c>
      <c r="F441" s="21"/>
      <c r="G441" s="87"/>
      <c r="H441" s="87"/>
      <c r="I441" s="87"/>
      <c r="J441" s="87"/>
      <c r="K441" s="87"/>
    </row>
    <row r="442" spans="1:11">
      <c r="A442" s="86"/>
      <c r="E442" s="86"/>
      <c r="F442" s="12" t="s">
        <v>1</v>
      </c>
      <c r="G442" s="11" t="s">
        <v>1</v>
      </c>
      <c r="H442" s="10"/>
      <c r="I442" s="12"/>
      <c r="J442" s="11"/>
      <c r="K442" s="10"/>
    </row>
    <row r="443" spans="1:11">
      <c r="A443" s="85">
        <f>(A441+1)</f>
        <v>25</v>
      </c>
      <c r="C443" s="9" t="s">
        <v>75</v>
      </c>
      <c r="E443" s="85">
        <f>(E441+1)</f>
        <v>25</v>
      </c>
      <c r="G443" s="15"/>
      <c r="H443" s="14">
        <f>SUM(H418:H441)</f>
        <v>0</v>
      </c>
      <c r="I443" s="14"/>
      <c r="J443" s="15"/>
      <c r="K443" s="14">
        <f>SUM(K418:K441)</f>
        <v>0</v>
      </c>
    </row>
    <row r="444" spans="1:11">
      <c r="A444" s="85"/>
      <c r="C444" s="9"/>
      <c r="E444" s="85"/>
      <c r="F444" s="12" t="s">
        <v>1</v>
      </c>
      <c r="G444" s="11" t="s">
        <v>1</v>
      </c>
      <c r="H444" s="10"/>
      <c r="I444" s="12"/>
      <c r="J444" s="11"/>
      <c r="K444" s="10"/>
    </row>
    <row r="445" spans="1:11">
      <c r="E445" s="6"/>
    </row>
    <row r="446" spans="1:11">
      <c r="E446" s="6"/>
    </row>
    <row r="448" spans="1:11">
      <c r="E448" s="6"/>
      <c r="G448" s="5"/>
      <c r="H448" s="4"/>
      <c r="J448" s="5"/>
      <c r="K448" s="4"/>
    </row>
    <row r="449" spans="1:11" s="35" customFormat="1">
      <c r="A449" s="32" t="str">
        <f>$A$83</f>
        <v xml:space="preserve">Institution No.:  </v>
      </c>
      <c r="E449" s="37"/>
      <c r="G449" s="34"/>
      <c r="H449" s="36"/>
      <c r="J449" s="34"/>
      <c r="K449" s="33" t="s">
        <v>74</v>
      </c>
    </row>
    <row r="450" spans="1:11" s="35" customFormat="1">
      <c r="A450" s="349" t="s">
        <v>73</v>
      </c>
      <c r="B450" s="349"/>
      <c r="C450" s="349"/>
      <c r="D450" s="349"/>
      <c r="E450" s="349"/>
      <c r="F450" s="349"/>
      <c r="G450" s="349"/>
      <c r="H450" s="349"/>
      <c r="I450" s="349"/>
      <c r="J450" s="349"/>
      <c r="K450" s="349"/>
    </row>
    <row r="451" spans="1:11">
      <c r="A451" s="32" t="str">
        <f>$A$42</f>
        <v xml:space="preserve">NAME: </v>
      </c>
      <c r="C451" s="1" t="str">
        <f>$D$20</f>
        <v>University of Colorado</v>
      </c>
      <c r="G451" s="56"/>
      <c r="H451" s="4"/>
      <c r="J451" s="5"/>
      <c r="K451" s="30" t="str">
        <f>$K$3</f>
        <v>Date: October 13, 2015</v>
      </c>
    </row>
    <row r="452" spans="1:11">
      <c r="A452" s="25" t="s">
        <v>1</v>
      </c>
      <c r="B452" s="25" t="s">
        <v>1</v>
      </c>
      <c r="C452" s="25" t="s">
        <v>1</v>
      </c>
      <c r="D452" s="25" t="s">
        <v>1</v>
      </c>
      <c r="E452" s="25" t="s">
        <v>1</v>
      </c>
      <c r="F452" s="25" t="s">
        <v>1</v>
      </c>
      <c r="G452" s="11" t="s">
        <v>1</v>
      </c>
      <c r="H452" s="10" t="s">
        <v>1</v>
      </c>
      <c r="I452" s="25" t="s">
        <v>1</v>
      </c>
      <c r="J452" s="11" t="s">
        <v>1</v>
      </c>
      <c r="K452" s="10" t="s">
        <v>1</v>
      </c>
    </row>
    <row r="453" spans="1:11">
      <c r="A453" s="28" t="s">
        <v>15</v>
      </c>
      <c r="E453" s="28" t="s">
        <v>15</v>
      </c>
      <c r="F453" s="7"/>
      <c r="G453" s="27"/>
      <c r="H453" s="26" t="s">
        <v>14</v>
      </c>
      <c r="I453" s="7"/>
      <c r="J453" s="27"/>
      <c r="K453" s="26" t="s">
        <v>13</v>
      </c>
    </row>
    <row r="454" spans="1:11">
      <c r="A454" s="28" t="s">
        <v>11</v>
      </c>
      <c r="C454" s="29" t="s">
        <v>12</v>
      </c>
      <c r="E454" s="28" t="s">
        <v>11</v>
      </c>
      <c r="F454" s="7"/>
      <c r="G454" s="27" t="s">
        <v>33</v>
      </c>
      <c r="H454" s="26" t="s">
        <v>10</v>
      </c>
      <c r="I454" s="7"/>
      <c r="J454" s="27" t="s">
        <v>33</v>
      </c>
      <c r="K454" s="26" t="s">
        <v>9</v>
      </c>
    </row>
    <row r="455" spans="1:11">
      <c r="A455" s="25" t="s">
        <v>1</v>
      </c>
      <c r="B455" s="25" t="s">
        <v>1</v>
      </c>
      <c r="C455" s="25" t="s">
        <v>1</v>
      </c>
      <c r="D455" s="25" t="s">
        <v>1</v>
      </c>
      <c r="E455" s="25" t="s">
        <v>1</v>
      </c>
      <c r="F455" s="25" t="s">
        <v>1</v>
      </c>
      <c r="G455" s="11" t="s">
        <v>1</v>
      </c>
      <c r="H455" s="10" t="s">
        <v>1</v>
      </c>
      <c r="I455" s="25" t="s">
        <v>1</v>
      </c>
      <c r="J455" s="11" t="s">
        <v>1</v>
      </c>
      <c r="K455" s="10" t="s">
        <v>1</v>
      </c>
    </row>
    <row r="456" spans="1:11">
      <c r="A456" s="39">
        <v>1</v>
      </c>
      <c r="B456" s="25"/>
      <c r="C456" s="9" t="s">
        <v>67</v>
      </c>
      <c r="D456" s="25"/>
      <c r="E456" s="39">
        <v>1</v>
      </c>
      <c r="F456" s="25"/>
      <c r="G456" s="41">
        <v>0</v>
      </c>
      <c r="H456" s="41">
        <v>0</v>
      </c>
      <c r="I456" s="41"/>
      <c r="J456" s="41">
        <v>0</v>
      </c>
      <c r="K456" s="41">
        <v>0</v>
      </c>
    </row>
    <row r="457" spans="1:11">
      <c r="A457" s="39">
        <v>2</v>
      </c>
      <c r="B457" s="25"/>
      <c r="C457" s="9" t="s">
        <v>66</v>
      </c>
      <c r="D457" s="25"/>
      <c r="E457" s="39">
        <v>2</v>
      </c>
      <c r="F457" s="25"/>
      <c r="G457" s="11"/>
      <c r="H457" s="41">
        <v>0</v>
      </c>
      <c r="I457" s="25"/>
      <c r="J457" s="11"/>
      <c r="K457" s="78">
        <v>0</v>
      </c>
    </row>
    <row r="458" spans="1:11">
      <c r="A458" s="39">
        <v>3</v>
      </c>
      <c r="C458" s="9" t="s">
        <v>65</v>
      </c>
      <c r="E458" s="39">
        <v>3</v>
      </c>
      <c r="F458" s="21"/>
      <c r="G458" s="41">
        <v>0</v>
      </c>
      <c r="H458" s="20">
        <v>0</v>
      </c>
      <c r="I458" s="20"/>
      <c r="J458" s="41">
        <v>0</v>
      </c>
      <c r="K458" s="20">
        <v>0</v>
      </c>
    </row>
    <row r="459" spans="1:11">
      <c r="A459" s="39">
        <v>4</v>
      </c>
      <c r="C459" s="9" t="s">
        <v>64</v>
      </c>
      <c r="E459" s="39">
        <v>4</v>
      </c>
      <c r="F459" s="21"/>
      <c r="G459" s="41"/>
      <c r="H459" s="20">
        <v>0</v>
      </c>
      <c r="I459" s="20"/>
      <c r="J459" s="41"/>
      <c r="K459" s="20">
        <v>0</v>
      </c>
    </row>
    <row r="460" spans="1:11">
      <c r="A460" s="39">
        <v>5</v>
      </c>
      <c r="C460" s="9" t="s">
        <v>63</v>
      </c>
      <c r="E460" s="39">
        <v>5</v>
      </c>
      <c r="F460" s="21"/>
      <c r="G460" s="41">
        <f>G456+G458</f>
        <v>0</v>
      </c>
      <c r="H460" s="41">
        <f>SUM(H456:H459)</f>
        <v>0</v>
      </c>
      <c r="I460" s="20"/>
      <c r="J460" s="41">
        <f>SUM(J456:J459)</f>
        <v>0</v>
      </c>
      <c r="K460" s="41">
        <f>SUM(K456:K459)</f>
        <v>0</v>
      </c>
    </row>
    <row r="461" spans="1:11">
      <c r="A461" s="39">
        <v>6</v>
      </c>
      <c r="C461" s="9" t="s">
        <v>31</v>
      </c>
      <c r="E461" s="39">
        <v>6</v>
      </c>
      <c r="F461" s="21"/>
      <c r="G461" s="41"/>
      <c r="H461" s="20">
        <v>0</v>
      </c>
      <c r="I461" s="20"/>
      <c r="J461" s="41"/>
      <c r="K461" s="20"/>
    </row>
    <row r="462" spans="1:11">
      <c r="A462" s="39">
        <v>7</v>
      </c>
      <c r="C462" s="9" t="s">
        <v>30</v>
      </c>
      <c r="E462" s="39">
        <v>7</v>
      </c>
      <c r="F462" s="21"/>
      <c r="G462" s="41"/>
      <c r="H462" s="20"/>
      <c r="I462" s="20"/>
      <c r="J462" s="41"/>
      <c r="K462" s="20"/>
    </row>
    <row r="463" spans="1:11">
      <c r="A463" s="39">
        <v>8</v>
      </c>
      <c r="C463" s="9" t="s">
        <v>72</v>
      </c>
      <c r="E463" s="39">
        <v>8</v>
      </c>
      <c r="F463" s="21"/>
      <c r="G463" s="41">
        <f>G460+G461+G462</f>
        <v>0</v>
      </c>
      <c r="H463" s="41">
        <f>H460+H461+H462</f>
        <v>0</v>
      </c>
      <c r="I463" s="41"/>
      <c r="J463" s="41">
        <f>J460+J461+J462</f>
        <v>0</v>
      </c>
      <c r="K463" s="41">
        <f>K460+K461+K462</f>
        <v>0</v>
      </c>
    </row>
    <row r="464" spans="1:11">
      <c r="A464" s="39">
        <v>9</v>
      </c>
      <c r="E464" s="39">
        <v>9</v>
      </c>
      <c r="F464" s="21"/>
      <c r="G464" s="41"/>
      <c r="H464" s="20"/>
      <c r="I464" s="14"/>
      <c r="J464" s="41"/>
      <c r="K464" s="20"/>
    </row>
    <row r="465" spans="1:11">
      <c r="A465" s="39">
        <v>10</v>
      </c>
      <c r="C465" s="9" t="s">
        <v>62</v>
      </c>
      <c r="E465" s="39">
        <v>10</v>
      </c>
      <c r="F465" s="21"/>
      <c r="G465" s="41">
        <v>0</v>
      </c>
      <c r="H465" s="20">
        <v>0</v>
      </c>
      <c r="I465" s="20"/>
      <c r="J465" s="41">
        <v>0</v>
      </c>
      <c r="K465" s="20">
        <v>0</v>
      </c>
    </row>
    <row r="466" spans="1:11">
      <c r="A466" s="39">
        <v>11</v>
      </c>
      <c r="C466" s="9" t="s">
        <v>27</v>
      </c>
      <c r="E466" s="39">
        <v>11</v>
      </c>
      <c r="F466" s="21"/>
      <c r="G466" s="41">
        <v>0</v>
      </c>
      <c r="H466" s="20">
        <v>0</v>
      </c>
      <c r="I466" s="20"/>
      <c r="J466" s="41">
        <v>0</v>
      </c>
      <c r="K466" s="20">
        <v>0</v>
      </c>
    </row>
    <row r="467" spans="1:11">
      <c r="A467" s="39">
        <v>12</v>
      </c>
      <c r="C467" s="9" t="s">
        <v>26</v>
      </c>
      <c r="E467" s="39">
        <v>12</v>
      </c>
      <c r="F467" s="21"/>
      <c r="G467" s="41"/>
      <c r="H467" s="20">
        <v>0</v>
      </c>
      <c r="I467" s="20"/>
      <c r="J467" s="41"/>
      <c r="K467" s="20">
        <v>0</v>
      </c>
    </row>
    <row r="468" spans="1:11">
      <c r="A468" s="39">
        <v>13</v>
      </c>
      <c r="C468" s="9" t="s">
        <v>71</v>
      </c>
      <c r="E468" s="39">
        <v>13</v>
      </c>
      <c r="F468" s="21"/>
      <c r="G468" s="41">
        <f>SUM(G465:G467)</f>
        <v>0</v>
      </c>
      <c r="H468" s="20">
        <f>SUM(H465:H467)</f>
        <v>0</v>
      </c>
      <c r="I468" s="15"/>
      <c r="J468" s="41">
        <f>SUM(J465:J467)</f>
        <v>0</v>
      </c>
      <c r="K468" s="20">
        <f>SUM(K465:K467)</f>
        <v>0</v>
      </c>
    </row>
    <row r="469" spans="1:11">
      <c r="A469" s="39">
        <v>14</v>
      </c>
      <c r="E469" s="39">
        <v>14</v>
      </c>
      <c r="F469" s="21"/>
      <c r="G469" s="44"/>
      <c r="H469" s="20"/>
      <c r="I469" s="14"/>
      <c r="J469" s="44"/>
      <c r="K469" s="20"/>
    </row>
    <row r="470" spans="1:11">
      <c r="A470" s="39">
        <v>15</v>
      </c>
      <c r="C470" s="9" t="s">
        <v>24</v>
      </c>
      <c r="E470" s="39">
        <v>15</v>
      </c>
      <c r="G470" s="43">
        <f>SUM(G463+G468)</f>
        <v>0</v>
      </c>
      <c r="H470" s="14">
        <f>SUM(H463+H468)</f>
        <v>0</v>
      </c>
      <c r="I470" s="14"/>
      <c r="J470" s="43">
        <f>SUM(J463+J468)</f>
        <v>0</v>
      </c>
      <c r="K470" s="14">
        <f>SUM(K463+K468)</f>
        <v>0</v>
      </c>
    </row>
    <row r="471" spans="1:11">
      <c r="A471" s="39">
        <v>16</v>
      </c>
      <c r="E471" s="39">
        <v>16</v>
      </c>
      <c r="G471" s="43"/>
      <c r="H471" s="14"/>
      <c r="I471" s="14"/>
      <c r="J471" s="43"/>
      <c r="K471" s="14"/>
    </row>
    <row r="472" spans="1:11">
      <c r="A472" s="39">
        <v>17</v>
      </c>
      <c r="C472" s="9" t="s">
        <v>23</v>
      </c>
      <c r="E472" s="39">
        <v>17</v>
      </c>
      <c r="F472" s="21"/>
      <c r="G472" s="41"/>
      <c r="H472" s="20">
        <v>0</v>
      </c>
      <c r="I472" s="20"/>
      <c r="J472" s="41"/>
      <c r="K472" s="20">
        <v>0</v>
      </c>
    </row>
    <row r="473" spans="1:11">
      <c r="A473" s="39">
        <v>18</v>
      </c>
      <c r="E473" s="39">
        <v>18</v>
      </c>
      <c r="F473" s="21"/>
      <c r="G473" s="41"/>
      <c r="H473" s="20"/>
      <c r="I473" s="20"/>
      <c r="J473" s="41"/>
      <c r="K473" s="20"/>
    </row>
    <row r="474" spans="1:11">
      <c r="A474" s="39">
        <v>19</v>
      </c>
      <c r="C474" s="9" t="s">
        <v>22</v>
      </c>
      <c r="E474" s="39">
        <v>19</v>
      </c>
      <c r="F474" s="21"/>
      <c r="G474" s="41"/>
      <c r="H474" s="20">
        <v>0</v>
      </c>
      <c r="I474" s="20"/>
      <c r="J474" s="41"/>
      <c r="K474" s="20"/>
    </row>
    <row r="475" spans="1:11" ht="12" customHeight="1">
      <c r="A475" s="39">
        <v>20</v>
      </c>
      <c r="C475" s="42" t="s">
        <v>21</v>
      </c>
      <c r="E475" s="39">
        <v>20</v>
      </c>
      <c r="F475" s="21"/>
      <c r="G475" s="41"/>
      <c r="H475" s="20">
        <v>0</v>
      </c>
      <c r="I475" s="20"/>
      <c r="J475" s="41"/>
      <c r="K475" s="20">
        <v>0</v>
      </c>
    </row>
    <row r="476" spans="1:11" s="57" customFormat="1" ht="12" customHeight="1">
      <c r="A476" s="39">
        <v>21</v>
      </c>
      <c r="B476" s="1"/>
      <c r="C476" s="42"/>
      <c r="D476" s="1"/>
      <c r="E476" s="39">
        <v>21</v>
      </c>
      <c r="F476" s="21"/>
      <c r="G476" s="41"/>
      <c r="H476" s="20"/>
      <c r="I476" s="20"/>
      <c r="J476" s="41"/>
      <c r="K476" s="20"/>
    </row>
    <row r="477" spans="1:11">
      <c r="A477" s="39">
        <v>22</v>
      </c>
      <c r="C477" s="9"/>
      <c r="E477" s="39">
        <v>22</v>
      </c>
      <c r="G477" s="41"/>
      <c r="H477" s="20"/>
      <c r="I477" s="20"/>
      <c r="J477" s="41"/>
      <c r="K477" s="20"/>
    </row>
    <row r="478" spans="1:11">
      <c r="A478" s="39">
        <v>23</v>
      </c>
      <c r="C478" s="9" t="s">
        <v>20</v>
      </c>
      <c r="E478" s="39">
        <v>23</v>
      </c>
      <c r="G478" s="41"/>
      <c r="H478" s="20">
        <v>0</v>
      </c>
      <c r="I478" s="20"/>
      <c r="J478" s="41"/>
      <c r="K478" s="20">
        <v>0</v>
      </c>
    </row>
    <row r="479" spans="1:11">
      <c r="A479" s="39">
        <v>24</v>
      </c>
      <c r="C479" s="9"/>
      <c r="E479" s="39">
        <v>24</v>
      </c>
      <c r="G479" s="41"/>
      <c r="H479" s="20"/>
      <c r="I479" s="20"/>
      <c r="J479" s="41"/>
      <c r="K479" s="20"/>
    </row>
    <row r="480" spans="1:11">
      <c r="A480" s="39"/>
      <c r="E480" s="39"/>
      <c r="F480" s="12" t="s">
        <v>1</v>
      </c>
      <c r="G480" s="40"/>
      <c r="H480" s="10"/>
      <c r="I480" s="12"/>
      <c r="J480" s="40"/>
      <c r="K480" s="10"/>
    </row>
    <row r="481" spans="1:11">
      <c r="A481" s="39">
        <v>25</v>
      </c>
      <c r="C481" s="9" t="s">
        <v>70</v>
      </c>
      <c r="E481" s="39">
        <v>25</v>
      </c>
      <c r="G481" s="14">
        <f>SUM(G470:G479)</f>
        <v>0</v>
      </c>
      <c r="H481" s="14">
        <f>SUM(H470:H479)</f>
        <v>0</v>
      </c>
      <c r="I481" s="38"/>
      <c r="J481" s="14">
        <f>SUM(J470:J479)</f>
        <v>0</v>
      </c>
      <c r="K481" s="14">
        <f>SUM(K470:K479)</f>
        <v>0</v>
      </c>
    </row>
    <row r="482" spans="1:11">
      <c r="F482" s="12" t="s">
        <v>1</v>
      </c>
      <c r="G482" s="11"/>
      <c r="H482" s="10"/>
      <c r="I482" s="12"/>
      <c r="J482" s="11"/>
      <c r="K482" s="10"/>
    </row>
    <row r="483" spans="1:11">
      <c r="F483" s="12"/>
      <c r="G483" s="11"/>
      <c r="H483" s="10"/>
      <c r="I483" s="12"/>
      <c r="J483" s="11"/>
      <c r="K483" s="10"/>
    </row>
    <row r="484" spans="1:11" ht="20.25" customHeight="1">
      <c r="C484" s="79"/>
      <c r="D484" s="79"/>
      <c r="E484" s="79"/>
      <c r="F484" s="12"/>
      <c r="G484" s="11"/>
      <c r="H484" s="10"/>
      <c r="I484" s="12"/>
      <c r="J484" s="11"/>
      <c r="K484" s="10"/>
    </row>
    <row r="485" spans="1:11">
      <c r="C485" s="1" t="s">
        <v>18</v>
      </c>
      <c r="F485" s="12"/>
      <c r="G485" s="11"/>
      <c r="H485" s="10"/>
      <c r="I485" s="12"/>
      <c r="J485" s="11"/>
      <c r="K485" s="10"/>
    </row>
    <row r="486" spans="1:11">
      <c r="A486" s="9"/>
    </row>
    <row r="487" spans="1:11">
      <c r="E487" s="6"/>
      <c r="G487" s="5"/>
      <c r="H487" s="4"/>
      <c r="J487" s="5"/>
      <c r="K487" s="4"/>
    </row>
    <row r="488" spans="1:11" s="35" customFormat="1">
      <c r="A488" s="32" t="str">
        <f>$A$83</f>
        <v xml:space="preserve">Institution No.:  </v>
      </c>
      <c r="E488" s="37"/>
      <c r="G488" s="34"/>
      <c r="H488" s="36"/>
      <c r="J488" s="34"/>
      <c r="K488" s="33" t="s">
        <v>69</v>
      </c>
    </row>
    <row r="489" spans="1:11" s="35" customFormat="1">
      <c r="A489" s="349" t="s">
        <v>68</v>
      </c>
      <c r="B489" s="349"/>
      <c r="C489" s="349"/>
      <c r="D489" s="349"/>
      <c r="E489" s="349"/>
      <c r="F489" s="349"/>
      <c r="G489" s="349"/>
      <c r="H489" s="349"/>
      <c r="I489" s="349"/>
      <c r="J489" s="349"/>
      <c r="K489" s="349"/>
    </row>
    <row r="490" spans="1:11">
      <c r="A490" s="32" t="str">
        <f>$A$42</f>
        <v xml:space="preserve">NAME: </v>
      </c>
      <c r="C490" s="1" t="str">
        <f>$D$20</f>
        <v>University of Colorado</v>
      </c>
      <c r="G490" s="56"/>
      <c r="H490" s="4"/>
      <c r="J490" s="5"/>
      <c r="K490" s="30" t="str">
        <f>$K$3</f>
        <v>Date: October 13, 2015</v>
      </c>
    </row>
    <row r="491" spans="1:11">
      <c r="A491" s="25" t="s">
        <v>1</v>
      </c>
      <c r="B491" s="25" t="s">
        <v>1</v>
      </c>
      <c r="C491" s="25" t="s">
        <v>1</v>
      </c>
      <c r="D491" s="25" t="s">
        <v>1</v>
      </c>
      <c r="E491" s="25" t="s">
        <v>1</v>
      </c>
      <c r="F491" s="25" t="s">
        <v>1</v>
      </c>
      <c r="G491" s="11" t="s">
        <v>1</v>
      </c>
      <c r="H491" s="10" t="s">
        <v>1</v>
      </c>
      <c r="I491" s="25" t="s">
        <v>1</v>
      </c>
      <c r="J491" s="11" t="s">
        <v>1</v>
      </c>
      <c r="K491" s="10" t="s">
        <v>1</v>
      </c>
    </row>
    <row r="492" spans="1:11">
      <c r="A492" s="28" t="s">
        <v>15</v>
      </c>
      <c r="E492" s="28" t="s">
        <v>15</v>
      </c>
      <c r="F492" s="7"/>
      <c r="G492" s="27"/>
      <c r="H492" s="26" t="s">
        <v>14</v>
      </c>
      <c r="I492" s="7"/>
      <c r="J492" s="27"/>
      <c r="K492" s="26" t="s">
        <v>13</v>
      </c>
    </row>
    <row r="493" spans="1:11">
      <c r="A493" s="28" t="s">
        <v>11</v>
      </c>
      <c r="C493" s="29" t="s">
        <v>12</v>
      </c>
      <c r="E493" s="28" t="s">
        <v>11</v>
      </c>
      <c r="F493" s="7"/>
      <c r="G493" s="27" t="s">
        <v>33</v>
      </c>
      <c r="H493" s="26" t="s">
        <v>10</v>
      </c>
      <c r="I493" s="7"/>
      <c r="J493" s="27" t="s">
        <v>33</v>
      </c>
      <c r="K493" s="26" t="s">
        <v>9</v>
      </c>
    </row>
    <row r="494" spans="1:11">
      <c r="A494" s="25" t="s">
        <v>1</v>
      </c>
      <c r="B494" s="25" t="s">
        <v>1</v>
      </c>
      <c r="C494" s="25" t="s">
        <v>1</v>
      </c>
      <c r="D494" s="25" t="s">
        <v>1</v>
      </c>
      <c r="E494" s="25" t="s">
        <v>1</v>
      </c>
      <c r="F494" s="25" t="s">
        <v>1</v>
      </c>
      <c r="G494" s="11" t="s">
        <v>1</v>
      </c>
      <c r="H494" s="10" t="s">
        <v>1</v>
      </c>
      <c r="I494" s="25" t="s">
        <v>1</v>
      </c>
      <c r="J494" s="11" t="s">
        <v>1</v>
      </c>
      <c r="K494" s="10" t="s">
        <v>1</v>
      </c>
    </row>
    <row r="495" spans="1:11">
      <c r="A495" s="39">
        <v>1</v>
      </c>
      <c r="B495" s="25"/>
      <c r="C495" s="9" t="s">
        <v>67</v>
      </c>
      <c r="D495" s="25"/>
      <c r="E495" s="39">
        <v>1</v>
      </c>
      <c r="F495" s="25"/>
      <c r="G495" s="41">
        <v>0</v>
      </c>
      <c r="H495" s="41">
        <v>0</v>
      </c>
      <c r="I495" s="25"/>
      <c r="J495" s="41">
        <v>0</v>
      </c>
      <c r="K495" s="78">
        <v>0</v>
      </c>
    </row>
    <row r="496" spans="1:11">
      <c r="A496" s="39">
        <v>2</v>
      </c>
      <c r="B496" s="25"/>
      <c r="C496" s="9" t="s">
        <v>66</v>
      </c>
      <c r="D496" s="25"/>
      <c r="E496" s="39">
        <v>2</v>
      </c>
      <c r="F496" s="25"/>
      <c r="G496" s="41"/>
      <c r="H496" s="41">
        <v>0</v>
      </c>
      <c r="I496" s="41"/>
      <c r="J496" s="41">
        <v>0</v>
      </c>
      <c r="K496" s="78">
        <v>0</v>
      </c>
    </row>
    <row r="497" spans="1:11">
      <c r="A497" s="39">
        <v>3</v>
      </c>
      <c r="C497" s="9" t="s">
        <v>65</v>
      </c>
      <c r="E497" s="39">
        <v>3</v>
      </c>
      <c r="F497" s="21"/>
      <c r="G497" s="41"/>
      <c r="H497" s="20">
        <v>0</v>
      </c>
      <c r="I497" s="20"/>
      <c r="J497" s="41">
        <v>0</v>
      </c>
      <c r="K497" s="20"/>
    </row>
    <row r="498" spans="1:11">
      <c r="A498" s="39">
        <v>4</v>
      </c>
      <c r="C498" s="9" t="s">
        <v>64</v>
      </c>
      <c r="E498" s="39">
        <v>4</v>
      </c>
      <c r="F498" s="21"/>
      <c r="G498" s="41"/>
      <c r="H498" s="20">
        <v>0</v>
      </c>
      <c r="I498" s="20"/>
      <c r="J498" s="41">
        <v>0</v>
      </c>
      <c r="K498" s="20"/>
    </row>
    <row r="499" spans="1:11">
      <c r="A499" s="39">
        <v>5</v>
      </c>
      <c r="C499" s="9" t="s">
        <v>63</v>
      </c>
      <c r="E499" s="39">
        <v>5</v>
      </c>
      <c r="F499" s="21"/>
      <c r="G499" s="41">
        <f>SUM(G495:G498)</f>
        <v>0</v>
      </c>
      <c r="H499" s="41">
        <f>SUM(H495:H498)</f>
        <v>0</v>
      </c>
      <c r="I499" s="20"/>
      <c r="J499" s="41">
        <f>SUM(J495:J498)</f>
        <v>0</v>
      </c>
      <c r="K499" s="41">
        <f>SUM(K495:K498)</f>
        <v>0</v>
      </c>
    </row>
    <row r="500" spans="1:11">
      <c r="A500" s="39">
        <v>6</v>
      </c>
      <c r="C500" s="9" t="s">
        <v>31</v>
      </c>
      <c r="E500" s="39">
        <v>6</v>
      </c>
      <c r="F500" s="21"/>
      <c r="G500" s="41"/>
      <c r="H500" s="20"/>
      <c r="I500" s="20"/>
      <c r="J500" s="41"/>
      <c r="K500" s="20"/>
    </row>
    <row r="501" spans="1:11">
      <c r="A501" s="39">
        <v>7</v>
      </c>
      <c r="C501" s="9" t="s">
        <v>30</v>
      </c>
      <c r="E501" s="39">
        <v>7</v>
      </c>
      <c r="F501" s="21"/>
      <c r="G501" s="41"/>
      <c r="H501" s="20"/>
      <c r="I501" s="20"/>
      <c r="J501" s="41"/>
      <c r="K501" s="20"/>
    </row>
    <row r="502" spans="1:11">
      <c r="A502" s="39">
        <v>8</v>
      </c>
      <c r="C502" s="9" t="s">
        <v>28</v>
      </c>
      <c r="E502" s="39">
        <v>8</v>
      </c>
      <c r="F502" s="21"/>
      <c r="G502" s="41">
        <f>G499+G500+G501</f>
        <v>0</v>
      </c>
      <c r="H502" s="41">
        <f>H499+H500+H501</f>
        <v>0</v>
      </c>
      <c r="I502" s="41"/>
      <c r="J502" s="41">
        <f>J499+J500+J501</f>
        <v>0</v>
      </c>
      <c r="K502" s="41">
        <f>K499+K500+K501</f>
        <v>0</v>
      </c>
    </row>
    <row r="503" spans="1:11">
      <c r="A503" s="39">
        <v>9</v>
      </c>
      <c r="E503" s="39">
        <v>9</v>
      </c>
      <c r="F503" s="21"/>
      <c r="G503" s="41"/>
      <c r="H503" s="20"/>
      <c r="I503" s="14"/>
      <c r="J503" s="41"/>
      <c r="K503" s="20"/>
    </row>
    <row r="504" spans="1:11">
      <c r="A504" s="39">
        <v>10</v>
      </c>
      <c r="C504" s="9" t="s">
        <v>62</v>
      </c>
      <c r="E504" s="39">
        <v>10</v>
      </c>
      <c r="F504" s="21"/>
      <c r="G504" s="41">
        <v>0</v>
      </c>
      <c r="H504" s="20">
        <v>0</v>
      </c>
      <c r="I504" s="20"/>
      <c r="J504" s="41">
        <v>0</v>
      </c>
      <c r="K504" s="20">
        <v>0</v>
      </c>
    </row>
    <row r="505" spans="1:11">
      <c r="A505" s="39">
        <v>11</v>
      </c>
      <c r="C505" s="9" t="s">
        <v>27</v>
      </c>
      <c r="E505" s="39">
        <v>11</v>
      </c>
      <c r="F505" s="21"/>
      <c r="G505" s="41">
        <v>0</v>
      </c>
      <c r="H505" s="20">
        <v>0</v>
      </c>
      <c r="I505" s="20"/>
      <c r="J505" s="41">
        <v>0</v>
      </c>
      <c r="K505" s="20"/>
    </row>
    <row r="506" spans="1:11">
      <c r="A506" s="39">
        <v>12</v>
      </c>
      <c r="C506" s="9" t="s">
        <v>26</v>
      </c>
      <c r="E506" s="39">
        <v>12</v>
      </c>
      <c r="F506" s="21"/>
      <c r="G506" s="41"/>
      <c r="H506" s="20">
        <v>0</v>
      </c>
      <c r="I506" s="20"/>
      <c r="J506" s="41"/>
      <c r="K506" s="20"/>
    </row>
    <row r="507" spans="1:11">
      <c r="A507" s="39">
        <v>13</v>
      </c>
      <c r="C507" s="9" t="s">
        <v>25</v>
      </c>
      <c r="E507" s="39">
        <v>13</v>
      </c>
      <c r="F507" s="21"/>
      <c r="G507" s="41">
        <f>SUM(G504:G506)</f>
        <v>0</v>
      </c>
      <c r="H507" s="20">
        <f>SUM(H504:H506)</f>
        <v>0</v>
      </c>
      <c r="I507" s="15"/>
      <c r="J507" s="41">
        <f>SUM(J504:J506)</f>
        <v>0</v>
      </c>
      <c r="K507" s="20">
        <f>SUM(K504:K506)</f>
        <v>0</v>
      </c>
    </row>
    <row r="508" spans="1:11">
      <c r="A508" s="39">
        <v>14</v>
      </c>
      <c r="E508" s="39">
        <v>14</v>
      </c>
      <c r="F508" s="21"/>
      <c r="G508" s="44"/>
      <c r="H508" s="20"/>
      <c r="I508" s="14"/>
      <c r="J508" s="44"/>
      <c r="K508" s="20"/>
    </row>
    <row r="509" spans="1:11">
      <c r="A509" s="39">
        <v>15</v>
      </c>
      <c r="C509" s="9" t="s">
        <v>24</v>
      </c>
      <c r="E509" s="39">
        <v>15</v>
      </c>
      <c r="G509" s="43">
        <f>SUM(G502+G507)</f>
        <v>0</v>
      </c>
      <c r="H509" s="14">
        <f>SUM(H502+H507)</f>
        <v>0</v>
      </c>
      <c r="I509" s="14"/>
      <c r="J509" s="43">
        <f>SUM(J502+J507)</f>
        <v>0</v>
      </c>
      <c r="K509" s="14">
        <f>SUM(K502+K507)</f>
        <v>0</v>
      </c>
    </row>
    <row r="510" spans="1:11">
      <c r="A510" s="39">
        <v>16</v>
      </c>
      <c r="E510" s="39">
        <v>16</v>
      </c>
      <c r="G510" s="43"/>
      <c r="H510" s="14"/>
      <c r="I510" s="14"/>
      <c r="J510" s="43"/>
      <c r="K510" s="14"/>
    </row>
    <row r="511" spans="1:11">
      <c r="A511" s="39">
        <v>17</v>
      </c>
      <c r="C511" s="9" t="s">
        <v>23</v>
      </c>
      <c r="E511" s="39">
        <v>17</v>
      </c>
      <c r="F511" s="21"/>
      <c r="G511" s="41"/>
      <c r="H511" s="20">
        <v>0</v>
      </c>
      <c r="I511" s="20"/>
      <c r="J511" s="41"/>
      <c r="K511" s="20"/>
    </row>
    <row r="512" spans="1:11">
      <c r="A512" s="39">
        <v>18</v>
      </c>
      <c r="E512" s="39">
        <v>18</v>
      </c>
      <c r="F512" s="21"/>
      <c r="G512" s="41"/>
      <c r="H512" s="20"/>
      <c r="I512" s="20"/>
      <c r="J512" s="41"/>
      <c r="K512" s="20"/>
    </row>
    <row r="513" spans="1:11">
      <c r="A513" s="39">
        <v>19</v>
      </c>
      <c r="C513" s="9" t="s">
        <v>22</v>
      </c>
      <c r="E513" s="39">
        <v>19</v>
      </c>
      <c r="F513" s="21"/>
      <c r="G513" s="41"/>
      <c r="H513" s="20">
        <v>0</v>
      </c>
      <c r="I513" s="20"/>
      <c r="J513" s="41"/>
      <c r="K513" s="20"/>
    </row>
    <row r="514" spans="1:11" ht="12" customHeight="1">
      <c r="A514" s="39">
        <v>20</v>
      </c>
      <c r="C514" s="42" t="s">
        <v>21</v>
      </c>
      <c r="E514" s="39">
        <v>20</v>
      </c>
      <c r="F514" s="21"/>
      <c r="G514" s="41"/>
      <c r="H514" s="20">
        <v>0</v>
      </c>
      <c r="I514" s="20"/>
      <c r="J514" s="41"/>
      <c r="K514" s="20">
        <v>0</v>
      </c>
    </row>
    <row r="515" spans="1:11" s="57" customFormat="1" ht="12" customHeight="1">
      <c r="A515" s="39">
        <v>21</v>
      </c>
      <c r="B515" s="1"/>
      <c r="C515" s="42"/>
      <c r="D515" s="1"/>
      <c r="E515" s="39">
        <v>21</v>
      </c>
      <c r="F515" s="21"/>
      <c r="G515" s="41"/>
      <c r="H515" s="20"/>
      <c r="I515" s="20"/>
      <c r="J515" s="41"/>
      <c r="K515" s="20"/>
    </row>
    <row r="516" spans="1:11">
      <c r="A516" s="39">
        <v>22</v>
      </c>
      <c r="C516" s="9"/>
      <c r="E516" s="39">
        <v>22</v>
      </c>
      <c r="G516" s="41"/>
      <c r="H516" s="20"/>
      <c r="I516" s="20"/>
      <c r="J516" s="41"/>
      <c r="K516" s="20"/>
    </row>
    <row r="517" spans="1:11">
      <c r="A517" s="39">
        <v>23</v>
      </c>
      <c r="C517" s="9" t="s">
        <v>20</v>
      </c>
      <c r="E517" s="39">
        <v>23</v>
      </c>
      <c r="G517" s="41"/>
      <c r="H517" s="20">
        <v>0</v>
      </c>
      <c r="I517" s="20"/>
      <c r="J517" s="41"/>
      <c r="K517" s="20">
        <v>0</v>
      </c>
    </row>
    <row r="518" spans="1:11">
      <c r="A518" s="39">
        <v>24</v>
      </c>
      <c r="C518" s="9"/>
      <c r="E518" s="39">
        <v>24</v>
      </c>
      <c r="G518" s="41"/>
      <c r="H518" s="20"/>
      <c r="I518" s="20"/>
      <c r="J518" s="41"/>
      <c r="K518" s="20"/>
    </row>
    <row r="519" spans="1:11">
      <c r="A519" s="39"/>
      <c r="E519" s="39"/>
      <c r="F519" s="12" t="s">
        <v>1</v>
      </c>
      <c r="G519" s="40"/>
      <c r="H519" s="10"/>
      <c r="I519" s="12"/>
      <c r="J519" s="40"/>
      <c r="K519" s="10"/>
    </row>
    <row r="520" spans="1:11">
      <c r="A520" s="39">
        <v>25</v>
      </c>
      <c r="C520" s="9" t="s">
        <v>61</v>
      </c>
      <c r="E520" s="39">
        <v>25</v>
      </c>
      <c r="G520" s="14">
        <f>SUM(G509:G518)</f>
        <v>0</v>
      </c>
      <c r="H520" s="14">
        <f>SUM(H509:H518)</f>
        <v>0</v>
      </c>
      <c r="I520" s="38"/>
      <c r="J520" s="14">
        <f>SUM(J509:J518)</f>
        <v>0</v>
      </c>
      <c r="K520" s="14">
        <f>SUM(K509:K518)</f>
        <v>0</v>
      </c>
    </row>
    <row r="521" spans="1:11">
      <c r="F521" s="12" t="s">
        <v>1</v>
      </c>
      <c r="G521" s="11"/>
      <c r="H521" s="10"/>
      <c r="I521" s="12"/>
      <c r="J521" s="11"/>
      <c r="K521" s="10"/>
    </row>
    <row r="522" spans="1:11">
      <c r="C522" s="1" t="s">
        <v>18</v>
      </c>
      <c r="F522" s="12"/>
      <c r="G522" s="11"/>
      <c r="H522" s="10"/>
      <c r="I522" s="12"/>
      <c r="J522" s="11"/>
      <c r="K522" s="10"/>
    </row>
    <row r="523" spans="1:11">
      <c r="A523" s="9"/>
    </row>
    <row r="524" spans="1:11">
      <c r="H524" s="4"/>
      <c r="K524" s="4"/>
    </row>
    <row r="525" spans="1:11" s="35" customFormat="1">
      <c r="A525" s="32" t="str">
        <f>$A$83</f>
        <v xml:space="preserve">Institution No.:  </v>
      </c>
      <c r="E525" s="37"/>
      <c r="G525" s="34"/>
      <c r="H525" s="36"/>
      <c r="J525" s="34"/>
      <c r="K525" s="33" t="s">
        <v>60</v>
      </c>
    </row>
    <row r="526" spans="1:11" s="35" customFormat="1">
      <c r="A526" s="349" t="s">
        <v>59</v>
      </c>
      <c r="B526" s="349"/>
      <c r="C526" s="349"/>
      <c r="D526" s="349"/>
      <c r="E526" s="349"/>
      <c r="F526" s="349"/>
      <c r="G526" s="349"/>
      <c r="H526" s="349"/>
      <c r="I526" s="349"/>
      <c r="J526" s="349"/>
      <c r="K526" s="349"/>
    </row>
    <row r="527" spans="1:11">
      <c r="A527" s="32" t="str">
        <f>$A$42</f>
        <v xml:space="preserve">NAME: </v>
      </c>
      <c r="C527" s="1" t="str">
        <f>$D$20</f>
        <v>University of Colorado</v>
      </c>
      <c r="G527" s="56"/>
      <c r="H527" s="62"/>
      <c r="J527" s="5"/>
      <c r="K527" s="30" t="str">
        <f>$K$3</f>
        <v>Date: October 13, 2015</v>
      </c>
    </row>
    <row r="528" spans="1:11">
      <c r="A528" s="25" t="s">
        <v>1</v>
      </c>
      <c r="B528" s="25" t="s">
        <v>1</v>
      </c>
      <c r="C528" s="25" t="s">
        <v>1</v>
      </c>
      <c r="D528" s="25" t="s">
        <v>1</v>
      </c>
      <c r="E528" s="25" t="s">
        <v>1</v>
      </c>
      <c r="F528" s="25" t="s">
        <v>1</v>
      </c>
      <c r="G528" s="11" t="s">
        <v>1</v>
      </c>
      <c r="H528" s="10" t="s">
        <v>1</v>
      </c>
      <c r="I528" s="25" t="s">
        <v>1</v>
      </c>
      <c r="J528" s="11" t="s">
        <v>1</v>
      </c>
      <c r="K528" s="10" t="s">
        <v>1</v>
      </c>
    </row>
    <row r="529" spans="1:13">
      <c r="A529" s="28" t="s">
        <v>15</v>
      </c>
      <c r="E529" s="28" t="s">
        <v>15</v>
      </c>
      <c r="F529" s="7"/>
      <c r="G529" s="27"/>
      <c r="H529" s="26" t="s">
        <v>14</v>
      </c>
      <c r="I529" s="7"/>
      <c r="J529" s="27"/>
      <c r="K529" s="26" t="s">
        <v>13</v>
      </c>
    </row>
    <row r="530" spans="1:13">
      <c r="A530" s="28" t="s">
        <v>11</v>
      </c>
      <c r="C530" s="29" t="s">
        <v>12</v>
      </c>
      <c r="E530" s="28" t="s">
        <v>11</v>
      </c>
      <c r="F530" s="7"/>
      <c r="G530" s="27" t="s">
        <v>33</v>
      </c>
      <c r="H530" s="26" t="s">
        <v>10</v>
      </c>
      <c r="I530" s="7"/>
      <c r="J530" s="27" t="s">
        <v>33</v>
      </c>
      <c r="K530" s="26" t="s">
        <v>9</v>
      </c>
    </row>
    <row r="531" spans="1:13">
      <c r="A531" s="25" t="s">
        <v>1</v>
      </c>
      <c r="B531" s="25" t="s">
        <v>1</v>
      </c>
      <c r="C531" s="25" t="s">
        <v>1</v>
      </c>
      <c r="D531" s="25" t="s">
        <v>1</v>
      </c>
      <c r="E531" s="25" t="s">
        <v>1</v>
      </c>
      <c r="F531" s="25" t="s">
        <v>1</v>
      </c>
      <c r="G531" s="11" t="s">
        <v>1</v>
      </c>
      <c r="H531" s="10" t="s">
        <v>1</v>
      </c>
      <c r="I531" s="25" t="s">
        <v>1</v>
      </c>
      <c r="J531" s="11" t="s">
        <v>1</v>
      </c>
      <c r="K531" s="10" t="s">
        <v>1</v>
      </c>
    </row>
    <row r="532" spans="1:13">
      <c r="A532" s="49">
        <v>1</v>
      </c>
      <c r="B532" s="48"/>
      <c r="C532" s="48" t="s">
        <v>32</v>
      </c>
      <c r="D532" s="48"/>
      <c r="E532" s="49">
        <v>1</v>
      </c>
      <c r="F532" s="52"/>
      <c r="G532" s="75"/>
      <c r="H532" s="72"/>
      <c r="I532" s="76"/>
      <c r="J532" s="73"/>
      <c r="K532" s="50"/>
    </row>
    <row r="533" spans="1:13">
      <c r="A533" s="49">
        <v>2</v>
      </c>
      <c r="B533" s="48"/>
      <c r="C533" s="48" t="s">
        <v>32</v>
      </c>
      <c r="D533" s="48"/>
      <c r="E533" s="49">
        <v>2</v>
      </c>
      <c r="F533" s="52"/>
      <c r="G533" s="75"/>
      <c r="H533" s="72"/>
      <c r="I533" s="76"/>
      <c r="J533" s="73"/>
      <c r="K533" s="72"/>
    </row>
    <row r="534" spans="1:13">
      <c r="A534" s="49">
        <v>3</v>
      </c>
      <c r="B534" s="48"/>
      <c r="C534" s="48" t="s">
        <v>32</v>
      </c>
      <c r="D534" s="48"/>
      <c r="E534" s="49">
        <v>3</v>
      </c>
      <c r="F534" s="52"/>
      <c r="G534" s="75"/>
      <c r="H534" s="72"/>
      <c r="I534" s="76"/>
      <c r="J534" s="73"/>
      <c r="K534" s="72"/>
    </row>
    <row r="535" spans="1:13">
      <c r="A535" s="49">
        <v>4</v>
      </c>
      <c r="B535" s="48"/>
      <c r="C535" s="48" t="s">
        <v>32</v>
      </c>
      <c r="D535" s="48"/>
      <c r="E535" s="49">
        <v>4</v>
      </c>
      <c r="F535" s="52"/>
      <c r="G535" s="75"/>
      <c r="H535" s="72"/>
      <c r="I535" s="74"/>
      <c r="J535" s="73"/>
      <c r="K535" s="72"/>
    </row>
    <row r="536" spans="1:13">
      <c r="A536" s="49">
        <v>5</v>
      </c>
      <c r="B536" s="48"/>
      <c r="C536" s="48" t="s">
        <v>32</v>
      </c>
      <c r="D536" s="48"/>
      <c r="E536" s="49">
        <v>5</v>
      </c>
      <c r="F536" s="52"/>
      <c r="G536" s="75"/>
      <c r="H536" s="72"/>
      <c r="I536" s="74"/>
      <c r="J536" s="73"/>
      <c r="K536" s="72"/>
    </row>
    <row r="537" spans="1:13">
      <c r="A537" s="39">
        <v>6</v>
      </c>
      <c r="C537" s="9" t="s">
        <v>46</v>
      </c>
      <c r="E537" s="39">
        <v>6</v>
      </c>
      <c r="F537" s="21"/>
      <c r="G537" s="68"/>
      <c r="H537" s="66"/>
      <c r="I537" s="69"/>
      <c r="J537" s="45"/>
      <c r="K537" s="66"/>
    </row>
    <row r="538" spans="1:13">
      <c r="A538" s="39">
        <v>7</v>
      </c>
      <c r="C538" s="9" t="s">
        <v>45</v>
      </c>
      <c r="E538" s="39">
        <v>7</v>
      </c>
      <c r="F538" s="21"/>
      <c r="G538" s="68"/>
      <c r="H538" s="66"/>
      <c r="I538" s="67"/>
      <c r="J538" s="45"/>
      <c r="K538" s="66"/>
    </row>
    <row r="539" spans="1:13">
      <c r="A539" s="39">
        <v>8</v>
      </c>
      <c r="C539" s="9" t="s">
        <v>44</v>
      </c>
      <c r="E539" s="39">
        <v>8</v>
      </c>
      <c r="F539" s="21"/>
      <c r="G539" s="68">
        <f>SUM(G537:G538)</f>
        <v>0</v>
      </c>
      <c r="H539" s="68">
        <f>SUM(H537:H538)</f>
        <v>0</v>
      </c>
      <c r="I539" s="67"/>
      <c r="J539" s="68">
        <f>SUM(J537:J538)</f>
        <v>0</v>
      </c>
      <c r="K539" s="68">
        <f>SUM(K537:K538)</f>
        <v>0</v>
      </c>
    </row>
    <row r="540" spans="1:13">
      <c r="A540" s="39">
        <v>9</v>
      </c>
      <c r="C540" s="9"/>
      <c r="E540" s="39">
        <v>9</v>
      </c>
      <c r="F540" s="21"/>
      <c r="G540" s="68"/>
      <c r="H540" s="66"/>
      <c r="I540" s="71"/>
      <c r="J540" s="45"/>
      <c r="K540" s="66"/>
      <c r="M540" s="1" t="s">
        <v>0</v>
      </c>
    </row>
    <row r="541" spans="1:13">
      <c r="A541" s="39">
        <v>10</v>
      </c>
      <c r="C541" s="9"/>
      <c r="E541" s="39">
        <v>10</v>
      </c>
      <c r="F541" s="21"/>
      <c r="G541" s="68"/>
      <c r="H541" s="66"/>
      <c r="I541" s="69"/>
      <c r="J541" s="45"/>
      <c r="K541" s="66"/>
    </row>
    <row r="542" spans="1:13">
      <c r="A542" s="39">
        <v>11</v>
      </c>
      <c r="C542" s="9" t="s">
        <v>27</v>
      </c>
      <c r="E542" s="39">
        <v>11</v>
      </c>
      <c r="G542" s="61"/>
      <c r="H542" s="61"/>
      <c r="I542" s="71"/>
      <c r="J542" s="61"/>
      <c r="K542" s="65"/>
    </row>
    <row r="543" spans="1:13">
      <c r="A543" s="39">
        <v>12</v>
      </c>
      <c r="C543" s="9" t="s">
        <v>26</v>
      </c>
      <c r="E543" s="39">
        <v>12</v>
      </c>
      <c r="G543" s="70"/>
      <c r="H543" s="65"/>
      <c r="I543" s="69"/>
      <c r="J543" s="61"/>
      <c r="K543" s="65"/>
    </row>
    <row r="544" spans="1:13">
      <c r="A544" s="39">
        <v>13</v>
      </c>
      <c r="C544" s="9" t="s">
        <v>43</v>
      </c>
      <c r="E544" s="39">
        <v>13</v>
      </c>
      <c r="F544" s="21"/>
      <c r="G544" s="68">
        <f>SUM(G542:G543)</f>
        <v>0</v>
      </c>
      <c r="H544" s="68">
        <f>SUM(H542:H543)</f>
        <v>0</v>
      </c>
      <c r="I544" s="67"/>
      <c r="J544" s="68">
        <f>SUM(J542:J543)</f>
        <v>0</v>
      </c>
      <c r="K544" s="68">
        <f>SUM(K542:K543)</f>
        <v>0</v>
      </c>
    </row>
    <row r="545" spans="1:11">
      <c r="A545" s="39">
        <v>14</v>
      </c>
      <c r="E545" s="39">
        <v>14</v>
      </c>
      <c r="F545" s="21"/>
      <c r="G545" s="68"/>
      <c r="H545" s="66"/>
      <c r="I545" s="67"/>
      <c r="J545" s="45"/>
      <c r="K545" s="66"/>
    </row>
    <row r="546" spans="1:11">
      <c r="A546" s="39">
        <v>15</v>
      </c>
      <c r="C546" s="9" t="s">
        <v>24</v>
      </c>
      <c r="E546" s="39">
        <v>15</v>
      </c>
      <c r="F546" s="21"/>
      <c r="G546" s="68">
        <f>G539+G544</f>
        <v>0</v>
      </c>
      <c r="H546" s="68">
        <f>H539+H544</f>
        <v>0</v>
      </c>
      <c r="I546" s="67"/>
      <c r="J546" s="68">
        <f>J539+J544</f>
        <v>0</v>
      </c>
      <c r="K546" s="68">
        <f>K539+K544</f>
        <v>0</v>
      </c>
    </row>
    <row r="547" spans="1:11">
      <c r="A547" s="39">
        <v>16</v>
      </c>
      <c r="E547" s="39">
        <v>16</v>
      </c>
      <c r="F547" s="21"/>
      <c r="G547" s="68"/>
      <c r="H547" s="66"/>
      <c r="I547" s="67"/>
      <c r="J547" s="45"/>
      <c r="K547" s="66"/>
    </row>
    <row r="548" spans="1:11">
      <c r="A548" s="39">
        <v>17</v>
      </c>
      <c r="C548" s="9" t="s">
        <v>23</v>
      </c>
      <c r="E548" s="39">
        <v>17</v>
      </c>
      <c r="F548" s="21"/>
      <c r="G548" s="68"/>
      <c r="H548" s="66"/>
      <c r="I548" s="67"/>
      <c r="J548" s="45"/>
      <c r="K548" s="66"/>
    </row>
    <row r="549" spans="1:11">
      <c r="A549" s="39">
        <v>18</v>
      </c>
      <c r="C549" s="9"/>
      <c r="E549" s="39">
        <v>18</v>
      </c>
      <c r="F549" s="21"/>
      <c r="G549" s="68"/>
      <c r="H549" s="66"/>
      <c r="I549" s="67"/>
      <c r="J549" s="45"/>
      <c r="K549" s="66"/>
    </row>
    <row r="550" spans="1:11">
      <c r="A550" s="39">
        <v>19</v>
      </c>
      <c r="C550" s="9" t="s">
        <v>22</v>
      </c>
      <c r="E550" s="39">
        <v>19</v>
      </c>
      <c r="F550" s="21"/>
      <c r="G550" s="68"/>
      <c r="H550" s="66"/>
      <c r="I550" s="67"/>
      <c r="J550" s="45"/>
      <c r="K550" s="66"/>
    </row>
    <row r="551" spans="1:11">
      <c r="A551" s="39">
        <v>20</v>
      </c>
      <c r="C551" s="9" t="s">
        <v>21</v>
      </c>
      <c r="E551" s="39">
        <v>20</v>
      </c>
      <c r="F551" s="21"/>
      <c r="G551" s="68"/>
      <c r="H551" s="66"/>
      <c r="I551" s="67"/>
      <c r="J551" s="45"/>
      <c r="K551" s="66"/>
    </row>
    <row r="552" spans="1:11">
      <c r="A552" s="39">
        <v>21</v>
      </c>
      <c r="C552" s="9"/>
      <c r="E552" s="39">
        <v>21</v>
      </c>
      <c r="F552" s="21"/>
      <c r="G552" s="68"/>
      <c r="H552" s="66"/>
      <c r="I552" s="67"/>
      <c r="J552" s="45"/>
      <c r="K552" s="66"/>
    </row>
    <row r="553" spans="1:11">
      <c r="A553" s="39">
        <v>22</v>
      </c>
      <c r="C553" s="9"/>
      <c r="E553" s="39">
        <v>22</v>
      </c>
      <c r="F553" s="21"/>
      <c r="G553" s="68"/>
      <c r="H553" s="66"/>
      <c r="I553" s="67"/>
      <c r="J553" s="45"/>
      <c r="K553" s="66"/>
    </row>
    <row r="554" spans="1:11">
      <c r="A554" s="39">
        <v>23</v>
      </c>
      <c r="C554" s="9" t="s">
        <v>41</v>
      </c>
      <c r="E554" s="39">
        <v>23</v>
      </c>
      <c r="F554" s="21"/>
      <c r="G554" s="68"/>
      <c r="H554" s="66"/>
      <c r="I554" s="67"/>
      <c r="J554" s="45"/>
      <c r="K554" s="66"/>
    </row>
    <row r="555" spans="1:11">
      <c r="A555" s="39">
        <v>24</v>
      </c>
      <c r="C555" s="9"/>
      <c r="E555" s="39">
        <v>24</v>
      </c>
      <c r="F555" s="21"/>
      <c r="G555" s="68"/>
      <c r="H555" s="66"/>
      <c r="I555" s="67"/>
      <c r="J555" s="45"/>
      <c r="K555" s="66"/>
    </row>
    <row r="556" spans="1:11">
      <c r="E556" s="6"/>
      <c r="F556" s="12" t="s">
        <v>1</v>
      </c>
      <c r="G556" s="10" t="s">
        <v>1</v>
      </c>
      <c r="H556" s="10" t="s">
        <v>1</v>
      </c>
      <c r="I556" s="12" t="s">
        <v>1</v>
      </c>
      <c r="J556" s="10" t="s">
        <v>1</v>
      </c>
      <c r="K556" s="10" t="s">
        <v>1</v>
      </c>
    </row>
    <row r="557" spans="1:11">
      <c r="A557" s="39">
        <v>25</v>
      </c>
      <c r="C557" s="9" t="s">
        <v>58</v>
      </c>
      <c r="E557" s="39">
        <v>25</v>
      </c>
      <c r="G557" s="61">
        <f>SUM(G546:G556)</f>
        <v>0</v>
      </c>
      <c r="H557" s="61">
        <f>SUM(H546:H556)</f>
        <v>0</v>
      </c>
      <c r="I557" s="65"/>
      <c r="J557" s="61">
        <f>SUM(J546:J556)</f>
        <v>0</v>
      </c>
      <c r="K557" s="61">
        <f>SUM(K546:K556)</f>
        <v>0</v>
      </c>
    </row>
    <row r="558" spans="1:11">
      <c r="E558" s="6"/>
      <c r="F558" s="12" t="s">
        <v>1</v>
      </c>
      <c r="G558" s="11" t="s">
        <v>1</v>
      </c>
      <c r="H558" s="10" t="s">
        <v>1</v>
      </c>
      <c r="I558" s="12" t="s">
        <v>1</v>
      </c>
      <c r="J558" s="11" t="s">
        <v>1</v>
      </c>
      <c r="K558" s="10" t="s">
        <v>1</v>
      </c>
    </row>
    <row r="559" spans="1:11">
      <c r="C559" s="1" t="s">
        <v>18</v>
      </c>
      <c r="E559" s="6"/>
      <c r="F559" s="12"/>
      <c r="G559" s="11"/>
      <c r="H559" s="10"/>
      <c r="I559" s="12"/>
      <c r="J559" s="11"/>
      <c r="K559" s="10"/>
    </row>
    <row r="560" spans="1:11">
      <c r="A560" s="9"/>
      <c r="H560" s="4"/>
      <c r="K560" s="4"/>
    </row>
    <row r="561" spans="1:11">
      <c r="H561" s="4"/>
      <c r="K561" s="4"/>
    </row>
    <row r="562" spans="1:11" s="35" customFormat="1">
      <c r="A562" s="32" t="str">
        <f>$A$83</f>
        <v xml:space="preserve">Institution No.:  </v>
      </c>
      <c r="E562" s="37"/>
      <c r="G562" s="34"/>
      <c r="H562" s="36"/>
      <c r="J562" s="34"/>
      <c r="K562" s="33" t="s">
        <v>57</v>
      </c>
    </row>
    <row r="563" spans="1:11" s="35" customFormat="1">
      <c r="A563" s="349" t="s">
        <v>56</v>
      </c>
      <c r="B563" s="349"/>
      <c r="C563" s="349"/>
      <c r="D563" s="349"/>
      <c r="E563" s="349"/>
      <c r="F563" s="349"/>
      <c r="G563" s="349"/>
      <c r="H563" s="349"/>
      <c r="I563" s="349"/>
      <c r="J563" s="349"/>
      <c r="K563" s="349"/>
    </row>
    <row r="564" spans="1:11">
      <c r="A564" s="32" t="str">
        <f>$A$42</f>
        <v xml:space="preserve">NAME: </v>
      </c>
      <c r="B564" s="32"/>
      <c r="C564" s="1" t="str">
        <f>$D$20</f>
        <v>University of Colorado</v>
      </c>
      <c r="G564" s="56"/>
      <c r="H564" s="62"/>
      <c r="J564" s="5"/>
      <c r="K564" s="30" t="str">
        <f>$K$3</f>
        <v>Date: October 13, 2015</v>
      </c>
    </row>
    <row r="565" spans="1:11">
      <c r="A565" s="25" t="s">
        <v>1</v>
      </c>
      <c r="B565" s="25" t="s">
        <v>1</v>
      </c>
      <c r="C565" s="25" t="s">
        <v>1</v>
      </c>
      <c r="D565" s="25" t="s">
        <v>1</v>
      </c>
      <c r="E565" s="25" t="s">
        <v>1</v>
      </c>
      <c r="F565" s="25" t="s">
        <v>1</v>
      </c>
      <c r="G565" s="11" t="s">
        <v>1</v>
      </c>
      <c r="H565" s="10" t="s">
        <v>1</v>
      </c>
      <c r="I565" s="25" t="s">
        <v>1</v>
      </c>
      <c r="J565" s="11" t="s">
        <v>1</v>
      </c>
      <c r="K565" s="10" t="s">
        <v>1</v>
      </c>
    </row>
    <row r="566" spans="1:11">
      <c r="A566" s="28" t="s">
        <v>15</v>
      </c>
      <c r="E566" s="28" t="s">
        <v>15</v>
      </c>
      <c r="F566" s="7"/>
      <c r="G566" s="27"/>
      <c r="H566" s="26" t="s">
        <v>14</v>
      </c>
      <c r="I566" s="7"/>
      <c r="J566" s="27"/>
      <c r="K566" s="26" t="s">
        <v>13</v>
      </c>
    </row>
    <row r="567" spans="1:11">
      <c r="A567" s="28" t="s">
        <v>11</v>
      </c>
      <c r="C567" s="29" t="s">
        <v>12</v>
      </c>
      <c r="E567" s="28" t="s">
        <v>11</v>
      </c>
      <c r="F567" s="7"/>
      <c r="G567" s="27" t="s">
        <v>33</v>
      </c>
      <c r="H567" s="26" t="s">
        <v>10</v>
      </c>
      <c r="I567" s="7"/>
      <c r="J567" s="27" t="s">
        <v>33</v>
      </c>
      <c r="K567" s="26" t="s">
        <v>9</v>
      </c>
    </row>
    <row r="568" spans="1:11">
      <c r="A568" s="25" t="s">
        <v>1</v>
      </c>
      <c r="B568" s="25" t="s">
        <v>1</v>
      </c>
      <c r="C568" s="25" t="s">
        <v>1</v>
      </c>
      <c r="D568" s="25" t="s">
        <v>1</v>
      </c>
      <c r="E568" s="25" t="s">
        <v>1</v>
      </c>
      <c r="F568" s="25" t="s">
        <v>1</v>
      </c>
      <c r="G568" s="11" t="s">
        <v>1</v>
      </c>
      <c r="H568" s="10" t="s">
        <v>1</v>
      </c>
      <c r="I568" s="25" t="s">
        <v>1</v>
      </c>
      <c r="J568" s="23" t="s">
        <v>1</v>
      </c>
      <c r="K568" s="10" t="s">
        <v>1</v>
      </c>
    </row>
    <row r="569" spans="1:11">
      <c r="A569" s="49">
        <v>1</v>
      </c>
      <c r="B569" s="48"/>
      <c r="C569" s="48" t="s">
        <v>32</v>
      </c>
      <c r="D569" s="48"/>
      <c r="E569" s="49">
        <v>1</v>
      </c>
      <c r="F569" s="52"/>
      <c r="G569" s="75"/>
      <c r="H569" s="72"/>
      <c r="I569" s="76"/>
      <c r="J569" s="73"/>
      <c r="K569" s="50"/>
    </row>
    <row r="570" spans="1:11">
      <c r="A570" s="49">
        <v>2</v>
      </c>
      <c r="B570" s="48"/>
      <c r="C570" s="48" t="s">
        <v>32</v>
      </c>
      <c r="D570" s="48"/>
      <c r="E570" s="49">
        <v>2</v>
      </c>
      <c r="F570" s="52"/>
      <c r="G570" s="75"/>
      <c r="H570" s="72"/>
      <c r="I570" s="76"/>
      <c r="J570" s="73"/>
      <c r="K570" s="72"/>
    </row>
    <row r="571" spans="1:11">
      <c r="A571" s="49">
        <v>3</v>
      </c>
      <c r="B571" s="48"/>
      <c r="C571" s="48" t="s">
        <v>32</v>
      </c>
      <c r="D571" s="48"/>
      <c r="E571" s="49">
        <v>3</v>
      </c>
      <c r="F571" s="52"/>
      <c r="G571" s="75"/>
      <c r="H571" s="72"/>
      <c r="I571" s="76"/>
      <c r="J571" s="73"/>
      <c r="K571" s="72"/>
    </row>
    <row r="572" spans="1:11">
      <c r="A572" s="49">
        <v>4</v>
      </c>
      <c r="B572" s="48"/>
      <c r="C572" s="48" t="s">
        <v>32</v>
      </c>
      <c r="D572" s="48"/>
      <c r="E572" s="49">
        <v>4</v>
      </c>
      <c r="F572" s="52"/>
      <c r="G572" s="75"/>
      <c r="H572" s="72"/>
      <c r="I572" s="74"/>
      <c r="J572" s="73"/>
      <c r="K572" s="72"/>
    </row>
    <row r="573" spans="1:11">
      <c r="A573" s="49">
        <v>5</v>
      </c>
      <c r="B573" s="48"/>
      <c r="C573" s="48" t="s">
        <v>32</v>
      </c>
      <c r="D573" s="48"/>
      <c r="E573" s="49">
        <v>5</v>
      </c>
      <c r="F573" s="52"/>
      <c r="G573" s="73"/>
      <c r="H573" s="72"/>
      <c r="I573" s="74"/>
      <c r="J573" s="73"/>
      <c r="K573" s="72"/>
    </row>
    <row r="574" spans="1:11">
      <c r="A574" s="39">
        <v>6</v>
      </c>
      <c r="C574" s="9" t="s">
        <v>46</v>
      </c>
      <c r="E574" s="39">
        <v>6</v>
      </c>
      <c r="F574" s="21"/>
      <c r="G574" s="45">
        <v>0</v>
      </c>
      <c r="H574" s="66">
        <v>0</v>
      </c>
      <c r="I574" s="69"/>
      <c r="J574" s="45">
        <v>0</v>
      </c>
      <c r="K574" s="66">
        <v>0</v>
      </c>
    </row>
    <row r="575" spans="1:11">
      <c r="A575" s="39">
        <v>7</v>
      </c>
      <c r="C575" s="9" t="s">
        <v>45</v>
      </c>
      <c r="E575" s="39">
        <v>7</v>
      </c>
      <c r="F575" s="21"/>
      <c r="G575" s="45"/>
      <c r="H575" s="66">
        <v>0</v>
      </c>
      <c r="I575" s="67"/>
      <c r="J575" s="45"/>
      <c r="K575" s="66">
        <v>0</v>
      </c>
    </row>
    <row r="576" spans="1:11">
      <c r="A576" s="39">
        <v>8</v>
      </c>
      <c r="C576" s="9" t="s">
        <v>44</v>
      </c>
      <c r="E576" s="39">
        <v>8</v>
      </c>
      <c r="F576" s="21"/>
      <c r="G576" s="45">
        <f>SUM(G574:G575)</f>
        <v>0</v>
      </c>
      <c r="H576" s="45">
        <f>SUM(H574:H575)</f>
        <v>0</v>
      </c>
      <c r="I576" s="67"/>
      <c r="J576" s="68">
        <f>SUM(J574:J575)</f>
        <v>0</v>
      </c>
      <c r="K576" s="68">
        <f>SUM(K574:K575)</f>
        <v>0</v>
      </c>
    </row>
    <row r="577" spans="1:11">
      <c r="A577" s="39">
        <v>9</v>
      </c>
      <c r="C577" s="9"/>
      <c r="E577" s="39">
        <v>9</v>
      </c>
      <c r="F577" s="21"/>
      <c r="G577" s="45"/>
      <c r="H577" s="66"/>
      <c r="I577" s="71"/>
      <c r="J577" s="45"/>
      <c r="K577" s="66"/>
    </row>
    <row r="578" spans="1:11">
      <c r="A578" s="39">
        <v>10</v>
      </c>
      <c r="C578" s="9"/>
      <c r="E578" s="39">
        <v>10</v>
      </c>
      <c r="F578" s="21"/>
      <c r="G578" s="45"/>
      <c r="H578" s="66"/>
      <c r="I578" s="69"/>
      <c r="J578" s="45"/>
      <c r="K578" s="66"/>
    </row>
    <row r="579" spans="1:11">
      <c r="A579" s="39">
        <v>11</v>
      </c>
      <c r="C579" s="9" t="s">
        <v>27</v>
      </c>
      <c r="E579" s="39">
        <v>11</v>
      </c>
      <c r="G579" s="61">
        <v>0</v>
      </c>
      <c r="H579" s="61">
        <v>0</v>
      </c>
      <c r="I579" s="71"/>
      <c r="J579" s="61">
        <v>0</v>
      </c>
      <c r="K579" s="65">
        <v>0</v>
      </c>
    </row>
    <row r="580" spans="1:11">
      <c r="A580" s="39">
        <v>12</v>
      </c>
      <c r="C580" s="9" t="s">
        <v>26</v>
      </c>
      <c r="E580" s="39">
        <v>12</v>
      </c>
      <c r="G580" s="61"/>
      <c r="H580" s="65">
        <v>0</v>
      </c>
      <c r="I580" s="69"/>
      <c r="J580" s="61"/>
      <c r="K580" s="65">
        <v>0</v>
      </c>
    </row>
    <row r="581" spans="1:11">
      <c r="A581" s="39">
        <v>13</v>
      </c>
      <c r="C581" s="9" t="s">
        <v>43</v>
      </c>
      <c r="E581" s="39">
        <v>13</v>
      </c>
      <c r="F581" s="21"/>
      <c r="G581" s="45">
        <f>SUM(G579:G580)</f>
        <v>0</v>
      </c>
      <c r="H581" s="45">
        <f>SUM(H579:H580)</f>
        <v>0</v>
      </c>
      <c r="I581" s="67"/>
      <c r="J581" s="68">
        <f>SUM(J579:J580)</f>
        <v>0</v>
      </c>
      <c r="K581" s="68">
        <f>SUM(K579:K580)</f>
        <v>0</v>
      </c>
    </row>
    <row r="582" spans="1:11">
      <c r="A582" s="39">
        <v>14</v>
      </c>
      <c r="E582" s="39">
        <v>14</v>
      </c>
      <c r="F582" s="21"/>
      <c r="G582" s="45"/>
      <c r="H582" s="66"/>
      <c r="I582" s="67"/>
      <c r="J582" s="45"/>
      <c r="K582" s="66"/>
    </row>
    <row r="583" spans="1:11">
      <c r="A583" s="39">
        <v>15</v>
      </c>
      <c r="C583" s="9" t="s">
        <v>24</v>
      </c>
      <c r="E583" s="39">
        <v>15</v>
      </c>
      <c r="F583" s="21"/>
      <c r="G583" s="45">
        <f>G576+G581</f>
        <v>0</v>
      </c>
      <c r="H583" s="68">
        <f>H576+H581</f>
        <v>0</v>
      </c>
      <c r="I583" s="67"/>
      <c r="J583" s="68">
        <f>J576+J581</f>
        <v>0</v>
      </c>
      <c r="K583" s="68">
        <f>K576+K581</f>
        <v>0</v>
      </c>
    </row>
    <row r="584" spans="1:11">
      <c r="A584" s="39">
        <v>16</v>
      </c>
      <c r="E584" s="39">
        <v>16</v>
      </c>
      <c r="F584" s="21"/>
      <c r="G584" s="45"/>
      <c r="H584" s="66"/>
      <c r="I584" s="67"/>
      <c r="J584" s="45"/>
      <c r="K584" s="66"/>
    </row>
    <row r="585" spans="1:11">
      <c r="A585" s="39">
        <v>17</v>
      </c>
      <c r="C585" s="9" t="s">
        <v>23</v>
      </c>
      <c r="E585" s="39">
        <v>17</v>
      </c>
      <c r="F585" s="21"/>
      <c r="G585" s="68"/>
      <c r="H585" s="66">
        <v>0</v>
      </c>
      <c r="I585" s="67"/>
      <c r="J585" s="45"/>
      <c r="K585" s="66">
        <v>0</v>
      </c>
    </row>
    <row r="586" spans="1:11">
      <c r="A586" s="39">
        <v>18</v>
      </c>
      <c r="C586" s="9"/>
      <c r="E586" s="39">
        <v>18</v>
      </c>
      <c r="F586" s="21"/>
      <c r="G586" s="68"/>
      <c r="H586" s="66"/>
      <c r="I586" s="67"/>
      <c r="J586" s="45"/>
      <c r="K586" s="66"/>
    </row>
    <row r="587" spans="1:11">
      <c r="A587" s="39">
        <v>19</v>
      </c>
      <c r="C587" s="9" t="s">
        <v>22</v>
      </c>
      <c r="E587" s="39">
        <v>19</v>
      </c>
      <c r="F587" s="21"/>
      <c r="G587" s="68"/>
      <c r="H587" s="66">
        <v>0</v>
      </c>
      <c r="I587" s="67"/>
      <c r="J587" s="45"/>
      <c r="K587" s="66"/>
    </row>
    <row r="588" spans="1:11">
      <c r="A588" s="39">
        <v>20</v>
      </c>
      <c r="C588" s="9" t="s">
        <v>21</v>
      </c>
      <c r="E588" s="39">
        <v>20</v>
      </c>
      <c r="F588" s="21"/>
      <c r="G588" s="68"/>
      <c r="H588" s="66">
        <v>0</v>
      </c>
      <c r="I588" s="67"/>
      <c r="J588" s="45"/>
      <c r="K588" s="66">
        <v>0</v>
      </c>
    </row>
    <row r="589" spans="1:11">
      <c r="A589" s="39">
        <v>21</v>
      </c>
      <c r="C589" s="9"/>
      <c r="E589" s="39">
        <v>21</v>
      </c>
      <c r="F589" s="21"/>
      <c r="G589" s="68"/>
      <c r="H589" s="66"/>
      <c r="I589" s="67"/>
      <c r="J589" s="45"/>
      <c r="K589" s="66"/>
    </row>
    <row r="590" spans="1:11">
      <c r="A590" s="39">
        <v>22</v>
      </c>
      <c r="C590" s="9"/>
      <c r="E590" s="39">
        <v>22</v>
      </c>
      <c r="F590" s="21"/>
      <c r="G590" s="68"/>
      <c r="H590" s="66"/>
      <c r="I590" s="67"/>
      <c r="J590" s="45"/>
      <c r="K590" s="66"/>
    </row>
    <row r="591" spans="1:11">
      <c r="A591" s="39">
        <v>23</v>
      </c>
      <c r="C591" s="9" t="s">
        <v>41</v>
      </c>
      <c r="E591" s="39">
        <v>23</v>
      </c>
      <c r="F591" s="21"/>
      <c r="G591" s="68"/>
      <c r="H591" s="66">
        <v>0</v>
      </c>
      <c r="I591" s="67"/>
      <c r="J591" s="45"/>
      <c r="K591" s="66">
        <v>0</v>
      </c>
    </row>
    <row r="592" spans="1:11">
      <c r="A592" s="39">
        <v>24</v>
      </c>
      <c r="C592" s="9"/>
      <c r="E592" s="39">
        <v>24</v>
      </c>
      <c r="F592" s="21"/>
      <c r="G592" s="68"/>
      <c r="H592" s="66"/>
      <c r="I592" s="67"/>
      <c r="J592" s="45"/>
      <c r="K592" s="66"/>
    </row>
    <row r="593" spans="1:12">
      <c r="E593" s="6"/>
      <c r="F593" s="12" t="s">
        <v>1</v>
      </c>
      <c r="G593" s="10" t="s">
        <v>1</v>
      </c>
      <c r="H593" s="10" t="s">
        <v>1</v>
      </c>
      <c r="I593" s="12" t="s">
        <v>1</v>
      </c>
      <c r="J593" s="10" t="s">
        <v>1</v>
      </c>
      <c r="K593" s="10" t="s">
        <v>1</v>
      </c>
    </row>
    <row r="594" spans="1:12">
      <c r="A594" s="39">
        <v>25</v>
      </c>
      <c r="C594" s="9" t="s">
        <v>55</v>
      </c>
      <c r="E594" s="39">
        <v>25</v>
      </c>
      <c r="G594" s="61">
        <f>SUM(G583:G593)</f>
        <v>0</v>
      </c>
      <c r="H594" s="61">
        <f>SUM(H583:H593)</f>
        <v>0</v>
      </c>
      <c r="I594" s="65"/>
      <c r="J594" s="61">
        <f>SUM(J583:J593)</f>
        <v>0</v>
      </c>
      <c r="K594" s="61">
        <f>SUM(K583:K593)</f>
        <v>0</v>
      </c>
    </row>
    <row r="595" spans="1:12">
      <c r="A595" s="39"/>
      <c r="C595" s="9"/>
      <c r="E595" s="39"/>
      <c r="F595" s="12" t="s">
        <v>1</v>
      </c>
      <c r="G595" s="11" t="s">
        <v>1</v>
      </c>
      <c r="H595" s="10" t="s">
        <v>1</v>
      </c>
      <c r="I595" s="12" t="s">
        <v>1</v>
      </c>
      <c r="J595" s="11" t="s">
        <v>1</v>
      </c>
      <c r="K595" s="10" t="s">
        <v>1</v>
      </c>
    </row>
    <row r="596" spans="1:12">
      <c r="A596" s="39"/>
      <c r="C596" s="1" t="s">
        <v>18</v>
      </c>
      <c r="E596" s="39"/>
      <c r="G596" s="61"/>
      <c r="H596" s="61"/>
      <c r="I596" s="65"/>
      <c r="J596" s="61"/>
      <c r="K596" s="61"/>
    </row>
    <row r="597" spans="1:12">
      <c r="E597" s="6"/>
      <c r="F597" s="12"/>
      <c r="G597" s="11"/>
      <c r="H597" s="10"/>
      <c r="I597" s="12"/>
      <c r="J597" s="11"/>
      <c r="K597" s="10"/>
    </row>
    <row r="598" spans="1:12">
      <c r="A598" s="9"/>
      <c r="H598" s="4"/>
      <c r="K598" s="4"/>
      <c r="L598" s="1" t="s">
        <v>0</v>
      </c>
    </row>
    <row r="599" spans="1:12" s="35" customFormat="1">
      <c r="A599" s="32" t="str">
        <f>$A$83</f>
        <v xml:space="preserve">Institution No.:  </v>
      </c>
      <c r="E599" s="37"/>
      <c r="G599" s="34"/>
      <c r="H599" s="36"/>
      <c r="J599" s="34"/>
      <c r="K599" s="33" t="s">
        <v>54</v>
      </c>
    </row>
    <row r="600" spans="1:12" s="35" customFormat="1">
      <c r="A600" s="349" t="s">
        <v>53</v>
      </c>
      <c r="B600" s="349"/>
      <c r="C600" s="349"/>
      <c r="D600" s="349"/>
      <c r="E600" s="349"/>
      <c r="F600" s="349"/>
      <c r="G600" s="349"/>
      <c r="H600" s="349"/>
      <c r="I600" s="349"/>
      <c r="J600" s="349"/>
      <c r="K600" s="349"/>
    </row>
    <row r="601" spans="1:12">
      <c r="A601" s="32" t="str">
        <f>$A$42</f>
        <v xml:space="preserve">NAME: </v>
      </c>
      <c r="C601" s="1" t="str">
        <f>$D$20</f>
        <v>University of Colorado</v>
      </c>
      <c r="G601" s="56"/>
      <c r="H601" s="62"/>
      <c r="J601" s="5"/>
      <c r="K601" s="30" t="str">
        <f>$K$3</f>
        <v>Date: October 13, 2015</v>
      </c>
    </row>
    <row r="602" spans="1:12">
      <c r="A602" s="25" t="s">
        <v>1</v>
      </c>
      <c r="B602" s="25" t="s">
        <v>1</v>
      </c>
      <c r="C602" s="25" t="s">
        <v>1</v>
      </c>
      <c r="D602" s="25" t="s">
        <v>1</v>
      </c>
      <c r="E602" s="25" t="s">
        <v>1</v>
      </c>
      <c r="F602" s="25" t="s">
        <v>1</v>
      </c>
      <c r="G602" s="11" t="s">
        <v>1</v>
      </c>
      <c r="H602" s="10" t="s">
        <v>1</v>
      </c>
      <c r="I602" s="25" t="s">
        <v>1</v>
      </c>
      <c r="J602" s="11" t="s">
        <v>1</v>
      </c>
      <c r="K602" s="10" t="s">
        <v>1</v>
      </c>
    </row>
    <row r="603" spans="1:12">
      <c r="A603" s="28" t="s">
        <v>15</v>
      </c>
      <c r="E603" s="28" t="s">
        <v>15</v>
      </c>
      <c r="F603" s="7"/>
      <c r="G603" s="27"/>
      <c r="H603" s="26" t="s">
        <v>14</v>
      </c>
      <c r="I603" s="7"/>
      <c r="J603" s="27"/>
      <c r="K603" s="26" t="s">
        <v>13</v>
      </c>
    </row>
    <row r="604" spans="1:12">
      <c r="A604" s="28" t="s">
        <v>11</v>
      </c>
      <c r="C604" s="29" t="s">
        <v>12</v>
      </c>
      <c r="E604" s="28" t="s">
        <v>11</v>
      </c>
      <c r="F604" s="7"/>
      <c r="G604" s="27" t="s">
        <v>33</v>
      </c>
      <c r="H604" s="26" t="s">
        <v>10</v>
      </c>
      <c r="I604" s="7"/>
      <c r="J604" s="27" t="s">
        <v>33</v>
      </c>
      <c r="K604" s="26" t="s">
        <v>9</v>
      </c>
    </row>
    <row r="605" spans="1:12">
      <c r="A605" s="25" t="s">
        <v>1</v>
      </c>
      <c r="B605" s="25" t="s">
        <v>1</v>
      </c>
      <c r="C605" s="25" t="s">
        <v>1</v>
      </c>
      <c r="D605" s="25" t="s">
        <v>1</v>
      </c>
      <c r="E605" s="25" t="s">
        <v>1</v>
      </c>
      <c r="F605" s="25" t="s">
        <v>1</v>
      </c>
      <c r="G605" s="11" t="s">
        <v>1</v>
      </c>
      <c r="H605" s="10" t="s">
        <v>1</v>
      </c>
      <c r="I605" s="25" t="s">
        <v>1</v>
      </c>
      <c r="J605" s="11" t="s">
        <v>1</v>
      </c>
      <c r="K605" s="10" t="s">
        <v>1</v>
      </c>
    </row>
    <row r="606" spans="1:12">
      <c r="A606" s="49">
        <v>1</v>
      </c>
      <c r="B606" s="48"/>
      <c r="C606" s="48" t="s">
        <v>32</v>
      </c>
      <c r="D606" s="48"/>
      <c r="E606" s="49">
        <v>1</v>
      </c>
      <c r="F606" s="52"/>
      <c r="G606" s="75"/>
      <c r="H606" s="72"/>
      <c r="I606" s="76"/>
      <c r="J606" s="73"/>
      <c r="K606" s="50"/>
    </row>
    <row r="607" spans="1:12">
      <c r="A607" s="49">
        <v>2</v>
      </c>
      <c r="B607" s="48"/>
      <c r="C607" s="48" t="s">
        <v>32</v>
      </c>
      <c r="D607" s="48"/>
      <c r="E607" s="49">
        <v>2</v>
      </c>
      <c r="F607" s="52"/>
      <c r="G607" s="75"/>
      <c r="H607" s="72"/>
      <c r="I607" s="76"/>
      <c r="J607" s="73"/>
      <c r="K607" s="72"/>
    </row>
    <row r="608" spans="1:12">
      <c r="A608" s="49">
        <v>3</v>
      </c>
      <c r="B608" s="48"/>
      <c r="C608" s="48" t="s">
        <v>32</v>
      </c>
      <c r="D608" s="48"/>
      <c r="E608" s="49">
        <v>3</v>
      </c>
      <c r="F608" s="52"/>
      <c r="G608" s="75"/>
      <c r="H608" s="72"/>
      <c r="I608" s="76"/>
      <c r="J608" s="73"/>
      <c r="K608" s="72"/>
    </row>
    <row r="609" spans="1:11">
      <c r="A609" s="49">
        <v>4</v>
      </c>
      <c r="B609" s="48"/>
      <c r="C609" s="48" t="s">
        <v>32</v>
      </c>
      <c r="D609" s="48"/>
      <c r="E609" s="49">
        <v>4</v>
      </c>
      <c r="F609" s="52"/>
      <c r="G609" s="75"/>
      <c r="H609" s="72"/>
      <c r="I609" s="74"/>
      <c r="J609" s="73"/>
      <c r="K609" s="72"/>
    </row>
    <row r="610" spans="1:11">
      <c r="A610" s="49">
        <v>5</v>
      </c>
      <c r="B610" s="48"/>
      <c r="C610" s="48" t="s">
        <v>32</v>
      </c>
      <c r="D610" s="48"/>
      <c r="E610" s="49">
        <v>5</v>
      </c>
      <c r="F610" s="52"/>
      <c r="G610" s="75"/>
      <c r="H610" s="72"/>
      <c r="I610" s="74"/>
      <c r="J610" s="73"/>
      <c r="K610" s="72"/>
    </row>
    <row r="611" spans="1:11">
      <c r="A611" s="39">
        <v>6</v>
      </c>
      <c r="C611" s="9" t="s">
        <v>46</v>
      </c>
      <c r="E611" s="39">
        <v>6</v>
      </c>
      <c r="F611" s="21"/>
      <c r="G611" s="68">
        <v>0</v>
      </c>
      <c r="H611" s="66">
        <v>0</v>
      </c>
      <c r="I611" s="69"/>
      <c r="J611" s="45">
        <v>0</v>
      </c>
      <c r="K611" s="66">
        <v>0</v>
      </c>
    </row>
    <row r="612" spans="1:11">
      <c r="A612" s="39">
        <v>7</v>
      </c>
      <c r="C612" s="9" t="s">
        <v>45</v>
      </c>
      <c r="E612" s="39">
        <v>7</v>
      </c>
      <c r="F612" s="21"/>
      <c r="G612" s="68"/>
      <c r="H612" s="66">
        <v>0</v>
      </c>
      <c r="I612" s="67"/>
      <c r="J612" s="45"/>
      <c r="K612" s="66">
        <v>0</v>
      </c>
    </row>
    <row r="613" spans="1:11">
      <c r="A613" s="39">
        <v>8</v>
      </c>
      <c r="C613" s="9" t="s">
        <v>44</v>
      </c>
      <c r="E613" s="39">
        <v>8</v>
      </c>
      <c r="F613" s="21"/>
      <c r="G613" s="68">
        <f>SUM(G611:G612)</f>
        <v>0</v>
      </c>
      <c r="H613" s="68">
        <f>SUM(H611:H612)</f>
        <v>0</v>
      </c>
      <c r="I613" s="67"/>
      <c r="J613" s="68">
        <f>SUM(J611:J612)</f>
        <v>0</v>
      </c>
      <c r="K613" s="68">
        <f>SUM(K611:K612)</f>
        <v>0</v>
      </c>
    </row>
    <row r="614" spans="1:11">
      <c r="A614" s="39">
        <v>9</v>
      </c>
      <c r="C614" s="9"/>
      <c r="E614" s="39">
        <v>9</v>
      </c>
      <c r="F614" s="21"/>
      <c r="G614" s="68"/>
      <c r="H614" s="66"/>
      <c r="I614" s="71"/>
      <c r="J614" s="45"/>
      <c r="K614" s="66"/>
    </row>
    <row r="615" spans="1:11">
      <c r="A615" s="39">
        <v>10</v>
      </c>
      <c r="C615" s="9"/>
      <c r="E615" s="39">
        <v>10</v>
      </c>
      <c r="F615" s="21"/>
      <c r="G615" s="68"/>
      <c r="H615" s="66"/>
      <c r="I615" s="69"/>
      <c r="J615" s="45"/>
      <c r="K615" s="66"/>
    </row>
    <row r="616" spans="1:11">
      <c r="A616" s="39">
        <v>11</v>
      </c>
      <c r="C616" s="9" t="s">
        <v>27</v>
      </c>
      <c r="E616" s="39">
        <v>11</v>
      </c>
      <c r="G616" s="61">
        <v>0</v>
      </c>
      <c r="H616" s="61">
        <v>0</v>
      </c>
      <c r="I616" s="71"/>
      <c r="J616" s="61">
        <v>0</v>
      </c>
      <c r="K616" s="65">
        <v>0</v>
      </c>
    </row>
    <row r="617" spans="1:11">
      <c r="A617" s="39">
        <v>12</v>
      </c>
      <c r="C617" s="9" t="s">
        <v>26</v>
      </c>
      <c r="E617" s="39">
        <v>12</v>
      </c>
      <c r="G617" s="70"/>
      <c r="H617" s="65">
        <v>0</v>
      </c>
      <c r="I617" s="69"/>
      <c r="J617" s="61"/>
      <c r="K617" s="65">
        <v>0</v>
      </c>
    </row>
    <row r="618" spans="1:11">
      <c r="A618" s="39">
        <v>13</v>
      </c>
      <c r="C618" s="9" t="s">
        <v>43</v>
      </c>
      <c r="E618" s="39">
        <v>13</v>
      </c>
      <c r="F618" s="21"/>
      <c r="G618" s="68">
        <f>SUM(G616:G617)</f>
        <v>0</v>
      </c>
      <c r="H618" s="68">
        <f>SUM(H616:H617)</f>
        <v>0</v>
      </c>
      <c r="I618" s="67"/>
      <c r="J618" s="68">
        <f>SUM(J616:J617)</f>
        <v>0</v>
      </c>
      <c r="K618" s="68">
        <f>SUM(K616:K617)</f>
        <v>0</v>
      </c>
    </row>
    <row r="619" spans="1:11">
      <c r="A619" s="39">
        <v>14</v>
      </c>
      <c r="E619" s="39">
        <v>14</v>
      </c>
      <c r="F619" s="21"/>
      <c r="G619" s="68"/>
      <c r="H619" s="66"/>
      <c r="I619" s="67"/>
      <c r="J619" s="45"/>
      <c r="K619" s="66"/>
    </row>
    <row r="620" spans="1:11">
      <c r="A620" s="39">
        <v>15</v>
      </c>
      <c r="C620" s="9" t="s">
        <v>24</v>
      </c>
      <c r="E620" s="39">
        <v>15</v>
      </c>
      <c r="F620" s="21"/>
      <c r="G620" s="68">
        <f>G613+G618</f>
        <v>0</v>
      </c>
      <c r="H620" s="68">
        <f>H613+H618</f>
        <v>0</v>
      </c>
      <c r="I620" s="67"/>
      <c r="J620" s="68">
        <f>J613+J618</f>
        <v>0</v>
      </c>
      <c r="K620" s="68">
        <f>K613+K618</f>
        <v>0</v>
      </c>
    </row>
    <row r="621" spans="1:11">
      <c r="A621" s="39">
        <v>16</v>
      </c>
      <c r="E621" s="39">
        <v>16</v>
      </c>
      <c r="F621" s="21"/>
      <c r="G621" s="68"/>
      <c r="H621" s="66"/>
      <c r="I621" s="67"/>
      <c r="J621" s="45"/>
      <c r="K621" s="66"/>
    </row>
    <row r="622" spans="1:11">
      <c r="A622" s="39">
        <v>17</v>
      </c>
      <c r="C622" s="9" t="s">
        <v>23</v>
      </c>
      <c r="E622" s="39">
        <v>17</v>
      </c>
      <c r="F622" s="21"/>
      <c r="G622" s="68"/>
      <c r="H622" s="66">
        <v>0</v>
      </c>
      <c r="I622" s="67"/>
      <c r="J622" s="45"/>
      <c r="K622" s="66">
        <v>0</v>
      </c>
    </row>
    <row r="623" spans="1:11">
      <c r="A623" s="39">
        <v>18</v>
      </c>
      <c r="C623" s="9"/>
      <c r="E623" s="39">
        <v>18</v>
      </c>
      <c r="F623" s="21"/>
      <c r="G623" s="68"/>
      <c r="H623" s="66"/>
      <c r="I623" s="67"/>
      <c r="J623" s="45"/>
      <c r="K623" s="66"/>
    </row>
    <row r="624" spans="1:11">
      <c r="A624" s="39">
        <v>19</v>
      </c>
      <c r="C624" s="9" t="s">
        <v>22</v>
      </c>
      <c r="E624" s="39">
        <v>19</v>
      </c>
      <c r="F624" s="21"/>
      <c r="G624" s="68"/>
      <c r="H624" s="66">
        <v>0</v>
      </c>
      <c r="I624" s="67"/>
      <c r="J624" s="45"/>
      <c r="K624" s="66"/>
    </row>
    <row r="625" spans="1:11">
      <c r="A625" s="39">
        <v>20</v>
      </c>
      <c r="C625" s="9" t="s">
        <v>21</v>
      </c>
      <c r="E625" s="39">
        <v>20</v>
      </c>
      <c r="F625" s="21"/>
      <c r="G625" s="68"/>
      <c r="H625" s="66">
        <v>0</v>
      </c>
      <c r="I625" s="67"/>
      <c r="J625" s="45"/>
      <c r="K625" s="66">
        <v>0</v>
      </c>
    </row>
    <row r="626" spans="1:11">
      <c r="A626" s="39">
        <v>21</v>
      </c>
      <c r="C626" s="9"/>
      <c r="E626" s="39">
        <v>21</v>
      </c>
      <c r="F626" s="21"/>
      <c r="G626" s="68"/>
      <c r="H626" s="66"/>
      <c r="I626" s="67"/>
      <c r="J626" s="45"/>
      <c r="K626" s="66"/>
    </row>
    <row r="627" spans="1:11">
      <c r="A627" s="39">
        <v>22</v>
      </c>
      <c r="C627" s="9"/>
      <c r="E627" s="39">
        <v>22</v>
      </c>
      <c r="F627" s="21"/>
      <c r="G627" s="68"/>
      <c r="H627" s="66"/>
      <c r="I627" s="67"/>
      <c r="J627" s="45"/>
      <c r="K627" s="66"/>
    </row>
    <row r="628" spans="1:11">
      <c r="A628" s="39">
        <v>23</v>
      </c>
      <c r="C628" s="9" t="s">
        <v>41</v>
      </c>
      <c r="E628" s="39">
        <v>23</v>
      </c>
      <c r="F628" s="21"/>
      <c r="G628" s="68"/>
      <c r="H628" s="66"/>
      <c r="I628" s="67"/>
      <c r="J628" s="45"/>
      <c r="K628" s="66"/>
    </row>
    <row r="629" spans="1:11">
      <c r="A629" s="39">
        <v>24</v>
      </c>
      <c r="C629" s="9"/>
      <c r="E629" s="39">
        <v>24</v>
      </c>
      <c r="F629" s="21"/>
      <c r="G629" s="68"/>
      <c r="H629" s="66"/>
      <c r="I629" s="67"/>
      <c r="J629" s="45"/>
      <c r="K629" s="66"/>
    </row>
    <row r="630" spans="1:11">
      <c r="E630" s="6"/>
      <c r="F630" s="12" t="s">
        <v>1</v>
      </c>
      <c r="G630" s="10" t="s">
        <v>1</v>
      </c>
      <c r="H630" s="10" t="s">
        <v>1</v>
      </c>
      <c r="I630" s="12" t="s">
        <v>1</v>
      </c>
      <c r="J630" s="10" t="s">
        <v>1</v>
      </c>
      <c r="K630" s="10" t="s">
        <v>1</v>
      </c>
    </row>
    <row r="631" spans="1:11">
      <c r="A631" s="39">
        <v>25</v>
      </c>
      <c r="C631" s="9" t="s">
        <v>52</v>
      </c>
      <c r="E631" s="39">
        <v>25</v>
      </c>
      <c r="G631" s="61">
        <f>SUM(G620:G630)</f>
        <v>0</v>
      </c>
      <c r="H631" s="61">
        <f>SUM(H620:H630)</f>
        <v>0</v>
      </c>
      <c r="I631" s="65"/>
      <c r="J631" s="61">
        <f>SUM(J620:J630)</f>
        <v>0</v>
      </c>
      <c r="K631" s="61">
        <f>SUM(K620:K630)</f>
        <v>0</v>
      </c>
    </row>
    <row r="632" spans="1:11">
      <c r="E632" s="6"/>
      <c r="F632" s="12" t="s">
        <v>1</v>
      </c>
      <c r="G632" s="11" t="s">
        <v>1</v>
      </c>
      <c r="H632" s="10" t="s">
        <v>1</v>
      </c>
      <c r="I632" s="12" t="s">
        <v>1</v>
      </c>
      <c r="J632" s="11" t="s">
        <v>1</v>
      </c>
      <c r="K632" s="10" t="s">
        <v>1</v>
      </c>
    </row>
    <row r="633" spans="1:11">
      <c r="C633" s="1" t="s">
        <v>18</v>
      </c>
      <c r="E633" s="6"/>
      <c r="F633" s="12"/>
      <c r="G633" s="11"/>
      <c r="H633" s="10"/>
      <c r="I633" s="12"/>
      <c r="J633" s="11"/>
      <c r="K633" s="10"/>
    </row>
    <row r="635" spans="1:11">
      <c r="A635" s="9"/>
    </row>
    <row r="636" spans="1:11" s="35" customFormat="1">
      <c r="A636" s="32" t="str">
        <f>$A$83</f>
        <v xml:space="preserve">Institution No.:  </v>
      </c>
      <c r="E636" s="37"/>
      <c r="G636" s="34"/>
      <c r="H636" s="36"/>
      <c r="J636" s="34"/>
      <c r="K636" s="33" t="s">
        <v>51</v>
      </c>
    </row>
    <row r="637" spans="1:11" s="35" customFormat="1">
      <c r="A637" s="349" t="s">
        <v>50</v>
      </c>
      <c r="B637" s="349"/>
      <c r="C637" s="349"/>
      <c r="D637" s="349"/>
      <c r="E637" s="349"/>
      <c r="F637" s="349"/>
      <c r="G637" s="349"/>
      <c r="H637" s="349"/>
      <c r="I637" s="349"/>
      <c r="J637" s="349"/>
      <c r="K637" s="349"/>
    </row>
    <row r="638" spans="1:11">
      <c r="A638" s="32" t="str">
        <f>$A$42</f>
        <v xml:space="preserve">NAME: </v>
      </c>
      <c r="C638" s="1" t="str">
        <f>$D$20</f>
        <v>University of Colorado</v>
      </c>
      <c r="F638" s="64"/>
      <c r="G638" s="63"/>
      <c r="H638" s="4"/>
      <c r="J638" s="5"/>
      <c r="K638" s="30" t="str">
        <f>$K$3</f>
        <v>Date: October 13, 2015</v>
      </c>
    </row>
    <row r="639" spans="1:11">
      <c r="A639" s="25" t="s">
        <v>1</v>
      </c>
      <c r="B639" s="25" t="s">
        <v>1</v>
      </c>
      <c r="C639" s="25" t="s">
        <v>1</v>
      </c>
      <c r="D639" s="25" t="s">
        <v>1</v>
      </c>
      <c r="E639" s="25" t="s">
        <v>1</v>
      </c>
      <c r="F639" s="25" t="s">
        <v>1</v>
      </c>
      <c r="G639" s="11" t="s">
        <v>1</v>
      </c>
      <c r="H639" s="10" t="s">
        <v>1</v>
      </c>
      <c r="I639" s="25" t="s">
        <v>1</v>
      </c>
      <c r="J639" s="11" t="s">
        <v>1</v>
      </c>
      <c r="K639" s="10" t="s">
        <v>1</v>
      </c>
    </row>
    <row r="640" spans="1:11">
      <c r="A640" s="28" t="s">
        <v>15</v>
      </c>
      <c r="E640" s="28" t="s">
        <v>15</v>
      </c>
      <c r="F640" s="7"/>
      <c r="G640" s="27"/>
      <c r="H640" s="26" t="s">
        <v>14</v>
      </c>
      <c r="I640" s="7"/>
      <c r="J640" s="27"/>
      <c r="K640" s="26" t="s">
        <v>13</v>
      </c>
    </row>
    <row r="641" spans="1:11">
      <c r="A641" s="28" t="s">
        <v>11</v>
      </c>
      <c r="C641" s="29" t="s">
        <v>12</v>
      </c>
      <c r="E641" s="28" t="s">
        <v>11</v>
      </c>
      <c r="F641" s="7"/>
      <c r="G641" s="27" t="s">
        <v>33</v>
      </c>
      <c r="H641" s="26" t="s">
        <v>10</v>
      </c>
      <c r="I641" s="7"/>
      <c r="J641" s="27" t="s">
        <v>33</v>
      </c>
      <c r="K641" s="26" t="s">
        <v>9</v>
      </c>
    </row>
    <row r="642" spans="1:11">
      <c r="A642" s="25" t="s">
        <v>1</v>
      </c>
      <c r="B642" s="25" t="s">
        <v>1</v>
      </c>
      <c r="C642" s="25" t="s">
        <v>1</v>
      </c>
      <c r="D642" s="25" t="s">
        <v>1</v>
      </c>
      <c r="E642" s="25" t="s">
        <v>1</v>
      </c>
      <c r="F642" s="25" t="s">
        <v>1</v>
      </c>
      <c r="G642" s="11" t="s">
        <v>1</v>
      </c>
      <c r="H642" s="10" t="s">
        <v>1</v>
      </c>
      <c r="I642" s="25" t="s">
        <v>1</v>
      </c>
      <c r="J642" s="11" t="s">
        <v>1</v>
      </c>
      <c r="K642" s="10" t="s">
        <v>1</v>
      </c>
    </row>
    <row r="643" spans="1:11">
      <c r="A643" s="49">
        <v>1</v>
      </c>
      <c r="B643" s="48"/>
      <c r="C643" s="48" t="s">
        <v>32</v>
      </c>
      <c r="D643" s="48"/>
      <c r="E643" s="49">
        <v>1</v>
      </c>
      <c r="F643" s="52"/>
      <c r="G643" s="75"/>
      <c r="H643" s="72"/>
      <c r="I643" s="76"/>
      <c r="J643" s="73"/>
      <c r="K643" s="50"/>
    </row>
    <row r="644" spans="1:11">
      <c r="A644" s="49">
        <v>2</v>
      </c>
      <c r="B644" s="48"/>
      <c r="C644" s="48" t="s">
        <v>32</v>
      </c>
      <c r="D644" s="48"/>
      <c r="E644" s="49">
        <v>2</v>
      </c>
      <c r="F644" s="52"/>
      <c r="G644" s="75"/>
      <c r="H644" s="72"/>
      <c r="I644" s="76"/>
      <c r="J644" s="73"/>
      <c r="K644" s="72"/>
    </row>
    <row r="645" spans="1:11">
      <c r="A645" s="49">
        <v>3</v>
      </c>
      <c r="B645" s="48"/>
      <c r="C645" s="48" t="s">
        <v>32</v>
      </c>
      <c r="D645" s="48"/>
      <c r="E645" s="49">
        <v>3</v>
      </c>
      <c r="F645" s="52"/>
      <c r="G645" s="75"/>
      <c r="H645" s="72"/>
      <c r="I645" s="76"/>
      <c r="J645" s="73"/>
      <c r="K645" s="72"/>
    </row>
    <row r="646" spans="1:11">
      <c r="A646" s="49">
        <v>4</v>
      </c>
      <c r="B646" s="48"/>
      <c r="C646" s="48" t="s">
        <v>32</v>
      </c>
      <c r="D646" s="48"/>
      <c r="E646" s="49">
        <v>4</v>
      </c>
      <c r="F646" s="52"/>
      <c r="G646" s="75"/>
      <c r="H646" s="72"/>
      <c r="I646" s="74"/>
      <c r="J646" s="73"/>
      <c r="K646" s="72"/>
    </row>
    <row r="647" spans="1:11">
      <c r="A647" s="49">
        <v>5</v>
      </c>
      <c r="B647" s="48"/>
      <c r="C647" s="48" t="s">
        <v>32</v>
      </c>
      <c r="D647" s="48"/>
      <c r="E647" s="49">
        <v>5</v>
      </c>
      <c r="F647" s="52"/>
      <c r="G647" s="73"/>
      <c r="H647" s="72"/>
      <c r="I647" s="74"/>
      <c r="J647" s="73"/>
      <c r="K647" s="72"/>
    </row>
    <row r="648" spans="1:11">
      <c r="A648" s="39">
        <v>6</v>
      </c>
      <c r="C648" s="9" t="s">
        <v>46</v>
      </c>
      <c r="E648" s="39">
        <v>6</v>
      </c>
      <c r="F648" s="21"/>
      <c r="G648" s="45">
        <v>0</v>
      </c>
      <c r="H648" s="66">
        <v>0</v>
      </c>
      <c r="I648" s="69"/>
      <c r="J648" s="45">
        <v>0</v>
      </c>
      <c r="K648" s="66">
        <v>0</v>
      </c>
    </row>
    <row r="649" spans="1:11">
      <c r="A649" s="39">
        <v>7</v>
      </c>
      <c r="C649" s="9" t="s">
        <v>45</v>
      </c>
      <c r="E649" s="39">
        <v>7</v>
      </c>
      <c r="F649" s="21"/>
      <c r="G649" s="45"/>
      <c r="H649" s="66">
        <v>0</v>
      </c>
      <c r="I649" s="67"/>
      <c r="J649" s="45"/>
      <c r="K649" s="66">
        <v>0</v>
      </c>
    </row>
    <row r="650" spans="1:11">
      <c r="A650" s="39">
        <v>8</v>
      </c>
      <c r="C650" s="9" t="s">
        <v>44</v>
      </c>
      <c r="E650" s="39">
        <v>8</v>
      </c>
      <c r="F650" s="21"/>
      <c r="G650" s="45">
        <f>SUM(G648:G649)</f>
        <v>0</v>
      </c>
      <c r="H650" s="45">
        <f>SUM(H648:H649)</f>
        <v>0</v>
      </c>
      <c r="I650" s="67"/>
      <c r="J650" s="68">
        <f>SUM(J648:J649)</f>
        <v>0</v>
      </c>
      <c r="K650" s="68">
        <f>SUM(K648:K649)</f>
        <v>0</v>
      </c>
    </row>
    <row r="651" spans="1:11">
      <c r="A651" s="39">
        <v>9</v>
      </c>
      <c r="C651" s="9"/>
      <c r="E651" s="39">
        <v>9</v>
      </c>
      <c r="F651" s="21"/>
      <c r="G651" s="68"/>
      <c r="H651" s="66"/>
      <c r="I651" s="71"/>
      <c r="J651" s="45"/>
      <c r="K651" s="66"/>
    </row>
    <row r="652" spans="1:11">
      <c r="A652" s="39">
        <v>10</v>
      </c>
      <c r="C652" s="9"/>
      <c r="E652" s="39">
        <v>10</v>
      </c>
      <c r="F652" s="21"/>
      <c r="G652" s="68"/>
      <c r="H652" s="66"/>
      <c r="I652" s="69"/>
      <c r="J652" s="45"/>
      <c r="K652" s="66"/>
    </row>
    <row r="653" spans="1:11">
      <c r="A653" s="39">
        <v>11</v>
      </c>
      <c r="C653" s="9" t="s">
        <v>27</v>
      </c>
      <c r="E653" s="39">
        <v>11</v>
      </c>
      <c r="G653" s="61">
        <v>0</v>
      </c>
      <c r="H653" s="61">
        <v>0</v>
      </c>
      <c r="I653" s="71"/>
      <c r="J653" s="61">
        <v>0</v>
      </c>
      <c r="K653" s="65">
        <v>0</v>
      </c>
    </row>
    <row r="654" spans="1:11">
      <c r="A654" s="39">
        <v>12</v>
      </c>
      <c r="C654" s="9" t="s">
        <v>26</v>
      </c>
      <c r="E654" s="39">
        <v>12</v>
      </c>
      <c r="G654" s="70"/>
      <c r="H654" s="65">
        <v>0</v>
      </c>
      <c r="I654" s="69"/>
      <c r="J654" s="61"/>
      <c r="K654" s="65">
        <v>0</v>
      </c>
    </row>
    <row r="655" spans="1:11">
      <c r="A655" s="39">
        <v>13</v>
      </c>
      <c r="C655" s="9" t="s">
        <v>43</v>
      </c>
      <c r="E655" s="39">
        <v>13</v>
      </c>
      <c r="F655" s="21"/>
      <c r="G655" s="45">
        <f>SUM(G653:G654)</f>
        <v>0</v>
      </c>
      <c r="H655" s="68">
        <f>SUM(H653:H654)</f>
        <v>0</v>
      </c>
      <c r="I655" s="67"/>
      <c r="J655" s="68">
        <f>SUM(J653:J654)</f>
        <v>0</v>
      </c>
      <c r="K655" s="68">
        <f>SUM(K653:K654)</f>
        <v>0</v>
      </c>
    </row>
    <row r="656" spans="1:11">
      <c r="A656" s="39">
        <v>14</v>
      </c>
      <c r="E656" s="39">
        <v>14</v>
      </c>
      <c r="F656" s="21"/>
      <c r="G656" s="45"/>
      <c r="H656" s="66"/>
      <c r="I656" s="67"/>
      <c r="J656" s="45"/>
      <c r="K656" s="66"/>
    </row>
    <row r="657" spans="1:11">
      <c r="A657" s="39">
        <v>15</v>
      </c>
      <c r="C657" s="9" t="s">
        <v>24</v>
      </c>
      <c r="E657" s="39">
        <v>15</v>
      </c>
      <c r="F657" s="21"/>
      <c r="G657" s="45">
        <f>G650+G655</f>
        <v>0</v>
      </c>
      <c r="H657" s="68">
        <f>H650+H655</f>
        <v>0</v>
      </c>
      <c r="I657" s="67"/>
      <c r="J657" s="68">
        <f>J650+J655</f>
        <v>0</v>
      </c>
      <c r="K657" s="68">
        <f>K650+K655</f>
        <v>0</v>
      </c>
    </row>
    <row r="658" spans="1:11">
      <c r="A658" s="39">
        <v>16</v>
      </c>
      <c r="E658" s="39">
        <v>16</v>
      </c>
      <c r="F658" s="21"/>
      <c r="G658" s="68"/>
      <c r="H658" s="66"/>
      <c r="I658" s="67"/>
      <c r="J658" s="45"/>
      <c r="K658" s="66"/>
    </row>
    <row r="659" spans="1:11">
      <c r="A659" s="39">
        <v>17</v>
      </c>
      <c r="C659" s="9" t="s">
        <v>23</v>
      </c>
      <c r="E659" s="39">
        <v>17</v>
      </c>
      <c r="F659" s="21"/>
      <c r="G659" s="68"/>
      <c r="H659" s="66">
        <v>0</v>
      </c>
      <c r="I659" s="67"/>
      <c r="J659" s="45"/>
      <c r="K659" s="66">
        <v>0</v>
      </c>
    </row>
    <row r="660" spans="1:11">
      <c r="A660" s="39">
        <v>18</v>
      </c>
      <c r="C660" s="9"/>
      <c r="E660" s="39">
        <v>18</v>
      </c>
      <c r="F660" s="21"/>
      <c r="G660" s="68"/>
      <c r="H660" s="66"/>
      <c r="I660" s="67"/>
      <c r="J660" s="45"/>
      <c r="K660" s="66"/>
    </row>
    <row r="661" spans="1:11">
      <c r="A661" s="39">
        <v>19</v>
      </c>
      <c r="C661" s="9" t="s">
        <v>22</v>
      </c>
      <c r="E661" s="39">
        <v>19</v>
      </c>
      <c r="F661" s="21"/>
      <c r="G661" s="68"/>
      <c r="H661" s="66">
        <v>0</v>
      </c>
      <c r="I661" s="67"/>
      <c r="J661" s="45"/>
      <c r="K661" s="66"/>
    </row>
    <row r="662" spans="1:11">
      <c r="A662" s="39">
        <v>20</v>
      </c>
      <c r="C662" s="9" t="s">
        <v>21</v>
      </c>
      <c r="E662" s="39">
        <v>20</v>
      </c>
      <c r="F662" s="21"/>
      <c r="G662" s="68"/>
      <c r="H662" s="66">
        <v>0</v>
      </c>
      <c r="I662" s="67"/>
      <c r="J662" s="45"/>
      <c r="K662" s="66">
        <v>0</v>
      </c>
    </row>
    <row r="663" spans="1:11">
      <c r="A663" s="39">
        <v>21</v>
      </c>
      <c r="C663" s="9"/>
      <c r="E663" s="39">
        <v>21</v>
      </c>
      <c r="F663" s="21"/>
      <c r="G663" s="68"/>
      <c r="H663" s="66"/>
      <c r="I663" s="67"/>
      <c r="J663" s="45"/>
      <c r="K663" s="66"/>
    </row>
    <row r="664" spans="1:11">
      <c r="A664" s="39">
        <v>22</v>
      </c>
      <c r="C664" s="9"/>
      <c r="E664" s="39">
        <v>22</v>
      </c>
      <c r="F664" s="21"/>
      <c r="G664" s="68"/>
      <c r="H664" s="66"/>
      <c r="I664" s="67"/>
      <c r="J664" s="45"/>
      <c r="K664" s="66"/>
    </row>
    <row r="665" spans="1:11">
      <c r="A665" s="39">
        <v>23</v>
      </c>
      <c r="C665" s="9" t="s">
        <v>41</v>
      </c>
      <c r="E665" s="39">
        <v>23</v>
      </c>
      <c r="F665" s="21"/>
      <c r="G665" s="68"/>
      <c r="H665" s="66">
        <v>0</v>
      </c>
      <c r="I665" s="67"/>
      <c r="J665" s="45"/>
      <c r="K665" s="66"/>
    </row>
    <row r="666" spans="1:11">
      <c r="A666" s="39">
        <v>24</v>
      </c>
      <c r="C666" s="9"/>
      <c r="E666" s="39">
        <v>24</v>
      </c>
      <c r="F666" s="21"/>
      <c r="G666" s="68"/>
      <c r="H666" s="66"/>
      <c r="I666" s="67"/>
      <c r="J666" s="45"/>
      <c r="K666" s="66"/>
    </row>
    <row r="667" spans="1:11">
      <c r="E667" s="6"/>
      <c r="F667" s="12" t="s">
        <v>1</v>
      </c>
      <c r="G667" s="10" t="s">
        <v>1</v>
      </c>
      <c r="H667" s="10" t="s">
        <v>1</v>
      </c>
      <c r="I667" s="12" t="s">
        <v>1</v>
      </c>
      <c r="J667" s="10" t="s">
        <v>1</v>
      </c>
      <c r="K667" s="10" t="s">
        <v>1</v>
      </c>
    </row>
    <row r="668" spans="1:11">
      <c r="A668" s="39">
        <v>25</v>
      </c>
      <c r="C668" s="9" t="s">
        <v>49</v>
      </c>
      <c r="E668" s="39">
        <v>25</v>
      </c>
      <c r="G668" s="61">
        <f>SUM(G657:G667)</f>
        <v>0</v>
      </c>
      <c r="H668" s="61">
        <f>SUM(H657:H667)</f>
        <v>0</v>
      </c>
      <c r="I668" s="65"/>
      <c r="J668" s="61">
        <f>SUM(J657:J667)</f>
        <v>0</v>
      </c>
      <c r="K668" s="61">
        <f>SUM(K657:K667)</f>
        <v>0</v>
      </c>
    </row>
    <row r="669" spans="1:11">
      <c r="E669" s="6"/>
      <c r="F669" s="12" t="s">
        <v>1</v>
      </c>
      <c r="G669" s="11" t="s">
        <v>1</v>
      </c>
      <c r="H669" s="10" t="s">
        <v>1</v>
      </c>
      <c r="I669" s="12" t="s">
        <v>1</v>
      </c>
      <c r="J669" s="11" t="s">
        <v>1</v>
      </c>
      <c r="K669" s="10" t="s">
        <v>1</v>
      </c>
    </row>
    <row r="670" spans="1:11">
      <c r="C670" s="1" t="s">
        <v>18</v>
      </c>
    </row>
    <row r="673" spans="1:11" s="35" customFormat="1">
      <c r="A673" s="32" t="str">
        <f>$A$83</f>
        <v xml:space="preserve">Institution No.:  </v>
      </c>
      <c r="E673" s="37"/>
      <c r="G673" s="34"/>
      <c r="H673" s="36"/>
      <c r="J673" s="34"/>
      <c r="K673" s="33" t="s">
        <v>48</v>
      </c>
    </row>
    <row r="674" spans="1:11" s="35" customFormat="1">
      <c r="A674" s="349" t="s">
        <v>47</v>
      </c>
      <c r="B674" s="349"/>
      <c r="C674" s="349"/>
      <c r="D674" s="349"/>
      <c r="E674" s="349"/>
      <c r="F674" s="349"/>
      <c r="G674" s="349"/>
      <c r="H674" s="349"/>
      <c r="I674" s="349"/>
      <c r="J674" s="349"/>
      <c r="K674" s="349"/>
    </row>
    <row r="675" spans="1:11">
      <c r="A675" s="32" t="str">
        <f>$A$42</f>
        <v xml:space="preserve">NAME: </v>
      </c>
      <c r="C675" s="1" t="str">
        <f>$D$20</f>
        <v>University of Colorado</v>
      </c>
      <c r="F675" s="64"/>
      <c r="G675" s="63"/>
      <c r="H675" s="62"/>
      <c r="J675" s="5"/>
      <c r="K675" s="30" t="str">
        <f>$K$3</f>
        <v>Date: October 13, 2015</v>
      </c>
    </row>
    <row r="676" spans="1:11">
      <c r="A676" s="25" t="s">
        <v>1</v>
      </c>
      <c r="B676" s="25" t="s">
        <v>1</v>
      </c>
      <c r="C676" s="25" t="s">
        <v>1</v>
      </c>
      <c r="D676" s="25" t="s">
        <v>1</v>
      </c>
      <c r="E676" s="25" t="s">
        <v>1</v>
      </c>
      <c r="F676" s="25" t="s">
        <v>1</v>
      </c>
      <c r="G676" s="11" t="s">
        <v>1</v>
      </c>
      <c r="H676" s="10" t="s">
        <v>1</v>
      </c>
      <c r="I676" s="25" t="s">
        <v>1</v>
      </c>
      <c r="J676" s="11" t="s">
        <v>1</v>
      </c>
      <c r="K676" s="10" t="s">
        <v>1</v>
      </c>
    </row>
    <row r="677" spans="1:11">
      <c r="A677" s="28" t="s">
        <v>15</v>
      </c>
      <c r="E677" s="28" t="s">
        <v>15</v>
      </c>
      <c r="F677" s="7"/>
      <c r="G677" s="27"/>
      <c r="H677" s="26" t="s">
        <v>14</v>
      </c>
      <c r="I677" s="7"/>
      <c r="J677" s="27"/>
      <c r="K677" s="26" t="s">
        <v>13</v>
      </c>
    </row>
    <row r="678" spans="1:11">
      <c r="A678" s="28" t="s">
        <v>11</v>
      </c>
      <c r="C678" s="29" t="s">
        <v>12</v>
      </c>
      <c r="E678" s="28" t="s">
        <v>11</v>
      </c>
      <c r="F678" s="7"/>
      <c r="G678" s="27" t="s">
        <v>33</v>
      </c>
      <c r="H678" s="26" t="s">
        <v>10</v>
      </c>
      <c r="I678" s="7"/>
      <c r="J678" s="27" t="s">
        <v>33</v>
      </c>
      <c r="K678" s="26" t="s">
        <v>9</v>
      </c>
    </row>
    <row r="679" spans="1:11">
      <c r="A679" s="25" t="s">
        <v>1</v>
      </c>
      <c r="B679" s="25" t="s">
        <v>1</v>
      </c>
      <c r="C679" s="25" t="s">
        <v>1</v>
      </c>
      <c r="D679" s="25" t="s">
        <v>1</v>
      </c>
      <c r="E679" s="25" t="s">
        <v>1</v>
      </c>
      <c r="F679" s="25" t="s">
        <v>1</v>
      </c>
      <c r="G679" s="11"/>
      <c r="H679" s="10"/>
      <c r="I679" s="25"/>
      <c r="J679" s="11"/>
      <c r="K679" s="10"/>
    </row>
    <row r="680" spans="1:11">
      <c r="A680" s="49">
        <v>1</v>
      </c>
      <c r="B680" s="48"/>
      <c r="C680" s="48" t="s">
        <v>32</v>
      </c>
      <c r="D680" s="48"/>
      <c r="E680" s="49">
        <v>1</v>
      </c>
      <c r="F680" s="52"/>
      <c r="G680" s="75"/>
      <c r="H680" s="72"/>
      <c r="I680" s="76"/>
      <c r="J680" s="73"/>
      <c r="K680" s="50"/>
    </row>
    <row r="681" spans="1:11">
      <c r="A681" s="49">
        <v>2</v>
      </c>
      <c r="B681" s="48"/>
      <c r="C681" s="48" t="s">
        <v>32</v>
      </c>
      <c r="D681" s="48"/>
      <c r="E681" s="49">
        <v>2</v>
      </c>
      <c r="F681" s="52"/>
      <c r="G681" s="75"/>
      <c r="H681" s="72"/>
      <c r="I681" s="76"/>
      <c r="J681" s="73"/>
      <c r="K681" s="72"/>
    </row>
    <row r="682" spans="1:11">
      <c r="A682" s="49">
        <v>3</v>
      </c>
      <c r="B682" s="48"/>
      <c r="C682" s="48" t="s">
        <v>32</v>
      </c>
      <c r="D682" s="48"/>
      <c r="E682" s="49">
        <v>3</v>
      </c>
      <c r="F682" s="52"/>
      <c r="G682" s="75"/>
      <c r="H682" s="72"/>
      <c r="I682" s="76"/>
      <c r="J682" s="73"/>
      <c r="K682" s="72"/>
    </row>
    <row r="683" spans="1:11">
      <c r="A683" s="49">
        <v>4</v>
      </c>
      <c r="B683" s="48"/>
      <c r="C683" s="48" t="s">
        <v>32</v>
      </c>
      <c r="D683" s="48"/>
      <c r="E683" s="49">
        <v>4</v>
      </c>
      <c r="F683" s="52"/>
      <c r="G683" s="75"/>
      <c r="H683" s="72"/>
      <c r="I683" s="74"/>
      <c r="J683" s="73"/>
      <c r="K683" s="72"/>
    </row>
    <row r="684" spans="1:11">
      <c r="A684" s="49">
        <v>5</v>
      </c>
      <c r="B684" s="48"/>
      <c r="C684" s="48" t="s">
        <v>32</v>
      </c>
      <c r="D684" s="48"/>
      <c r="E684" s="49">
        <v>5</v>
      </c>
      <c r="F684" s="52"/>
      <c r="G684" s="75"/>
      <c r="H684" s="72"/>
      <c r="I684" s="74"/>
      <c r="J684" s="73"/>
      <c r="K684" s="72"/>
    </row>
    <row r="685" spans="1:11">
      <c r="A685" s="39">
        <v>6</v>
      </c>
      <c r="C685" s="9" t="s">
        <v>46</v>
      </c>
      <c r="E685" s="39">
        <v>6</v>
      </c>
      <c r="F685" s="21"/>
      <c r="G685" s="68">
        <v>0</v>
      </c>
      <c r="H685" s="66">
        <v>0</v>
      </c>
      <c r="I685" s="69"/>
      <c r="J685" s="45">
        <v>0</v>
      </c>
      <c r="K685" s="66">
        <v>0</v>
      </c>
    </row>
    <row r="686" spans="1:11">
      <c r="A686" s="39">
        <v>7</v>
      </c>
      <c r="C686" s="9" t="s">
        <v>45</v>
      </c>
      <c r="E686" s="39">
        <v>7</v>
      </c>
      <c r="F686" s="21"/>
      <c r="G686" s="68"/>
      <c r="H686" s="66">
        <v>0</v>
      </c>
      <c r="I686" s="67"/>
      <c r="J686" s="45"/>
      <c r="K686" s="66">
        <v>0</v>
      </c>
    </row>
    <row r="687" spans="1:11">
      <c r="A687" s="39">
        <v>8</v>
      </c>
      <c r="C687" s="9" t="s">
        <v>44</v>
      </c>
      <c r="E687" s="39">
        <v>8</v>
      </c>
      <c r="F687" s="21"/>
      <c r="G687" s="68">
        <f>SUM(G685:G686)</f>
        <v>0</v>
      </c>
      <c r="H687" s="45">
        <f>SUM(H685:H686)</f>
        <v>0</v>
      </c>
      <c r="I687" s="67"/>
      <c r="J687" s="68">
        <f>SUM(J685:J686)</f>
        <v>0</v>
      </c>
      <c r="K687" s="45">
        <f>SUM(K685:K686)</f>
        <v>0</v>
      </c>
    </row>
    <row r="688" spans="1:11">
      <c r="A688" s="39">
        <v>9</v>
      </c>
      <c r="C688" s="9"/>
      <c r="E688" s="39">
        <v>9</v>
      </c>
      <c r="F688" s="21"/>
      <c r="G688" s="68"/>
      <c r="H688" s="66"/>
      <c r="I688" s="71"/>
      <c r="J688" s="45"/>
      <c r="K688" s="66"/>
    </row>
    <row r="689" spans="1:11">
      <c r="A689" s="39">
        <v>10</v>
      </c>
      <c r="C689" s="9"/>
      <c r="E689" s="39">
        <v>10</v>
      </c>
      <c r="F689" s="21"/>
      <c r="G689" s="68"/>
      <c r="H689" s="66"/>
      <c r="I689" s="69"/>
      <c r="J689" s="45"/>
      <c r="K689" s="66"/>
    </row>
    <row r="690" spans="1:11">
      <c r="A690" s="39">
        <v>11</v>
      </c>
      <c r="C690" s="9" t="s">
        <v>27</v>
      </c>
      <c r="E690" s="39">
        <v>11</v>
      </c>
      <c r="G690" s="61">
        <v>0</v>
      </c>
      <c r="H690" s="61">
        <v>0</v>
      </c>
      <c r="I690" s="71"/>
      <c r="J690" s="61">
        <v>0</v>
      </c>
      <c r="K690" s="65">
        <v>0</v>
      </c>
    </row>
    <row r="691" spans="1:11">
      <c r="A691" s="39">
        <v>12</v>
      </c>
      <c r="C691" s="9" t="s">
        <v>26</v>
      </c>
      <c r="E691" s="39">
        <v>12</v>
      </c>
      <c r="G691" s="70"/>
      <c r="H691" s="65">
        <v>0</v>
      </c>
      <c r="I691" s="69"/>
      <c r="J691" s="61"/>
      <c r="K691" s="65">
        <v>0</v>
      </c>
    </row>
    <row r="692" spans="1:11">
      <c r="A692" s="39">
        <v>13</v>
      </c>
      <c r="C692" s="9" t="s">
        <v>43</v>
      </c>
      <c r="E692" s="39">
        <v>13</v>
      </c>
      <c r="F692" s="21"/>
      <c r="G692" s="68">
        <f>SUM(G690:G691)</f>
        <v>0</v>
      </c>
      <c r="H692" s="45">
        <f>SUM(H690:H691)</f>
        <v>0</v>
      </c>
      <c r="I692" s="67"/>
      <c r="J692" s="68">
        <f>SUM(J690:J691)</f>
        <v>0</v>
      </c>
      <c r="K692" s="68">
        <f>SUM(K690:K691)</f>
        <v>0</v>
      </c>
    </row>
    <row r="693" spans="1:11">
      <c r="A693" s="39">
        <v>14</v>
      </c>
      <c r="E693" s="39">
        <v>14</v>
      </c>
      <c r="F693" s="21"/>
      <c r="G693" s="68"/>
      <c r="H693" s="66"/>
      <c r="I693" s="67"/>
      <c r="J693" s="45"/>
      <c r="K693" s="66"/>
    </row>
    <row r="694" spans="1:11">
      <c r="A694" s="39">
        <v>15</v>
      </c>
      <c r="C694" s="9" t="s">
        <v>24</v>
      </c>
      <c r="E694" s="39">
        <v>15</v>
      </c>
      <c r="F694" s="21"/>
      <c r="G694" s="68">
        <f>G687+G692</f>
        <v>0</v>
      </c>
      <c r="H694" s="68">
        <f>H687+H692</f>
        <v>0</v>
      </c>
      <c r="I694" s="67"/>
      <c r="J694" s="68">
        <f>J687+J692</f>
        <v>0</v>
      </c>
      <c r="K694" s="68">
        <f>K687+K692</f>
        <v>0</v>
      </c>
    </row>
    <row r="695" spans="1:11">
      <c r="A695" s="39">
        <v>16</v>
      </c>
      <c r="E695" s="39">
        <v>16</v>
      </c>
      <c r="F695" s="21"/>
      <c r="G695" s="68"/>
      <c r="H695" s="66"/>
      <c r="I695" s="67"/>
      <c r="J695" s="45"/>
      <c r="K695" s="66"/>
    </row>
    <row r="696" spans="1:11">
      <c r="A696" s="39">
        <v>17</v>
      </c>
      <c r="C696" s="9" t="s">
        <v>23</v>
      </c>
      <c r="E696" s="39">
        <v>17</v>
      </c>
      <c r="F696" s="21"/>
      <c r="G696" s="68"/>
      <c r="H696" s="66">
        <v>0</v>
      </c>
      <c r="I696" s="67"/>
      <c r="J696" s="45"/>
      <c r="K696" s="66">
        <v>0</v>
      </c>
    </row>
    <row r="697" spans="1:11">
      <c r="A697" s="39">
        <v>18</v>
      </c>
      <c r="C697" s="9"/>
      <c r="E697" s="39">
        <v>18</v>
      </c>
      <c r="F697" s="21"/>
      <c r="G697" s="68"/>
      <c r="H697" s="66"/>
      <c r="I697" s="67"/>
      <c r="J697" s="45"/>
      <c r="K697" s="66"/>
    </row>
    <row r="698" spans="1:11">
      <c r="A698" s="39">
        <v>19</v>
      </c>
      <c r="C698" s="9" t="s">
        <v>22</v>
      </c>
      <c r="E698" s="39">
        <v>19</v>
      </c>
      <c r="F698" s="21"/>
      <c r="G698" s="68"/>
      <c r="H698" s="66">
        <v>0</v>
      </c>
      <c r="I698" s="67"/>
      <c r="J698" s="45"/>
      <c r="K698" s="66"/>
    </row>
    <row r="699" spans="1:11">
      <c r="A699" s="39">
        <v>20</v>
      </c>
      <c r="C699" s="9" t="s">
        <v>21</v>
      </c>
      <c r="E699" s="39">
        <v>20</v>
      </c>
      <c r="F699" s="21"/>
      <c r="G699" s="68"/>
      <c r="H699" s="66">
        <v>0</v>
      </c>
      <c r="I699" s="67"/>
      <c r="J699" s="45"/>
      <c r="K699" s="66">
        <v>0</v>
      </c>
    </row>
    <row r="700" spans="1:11">
      <c r="A700" s="39">
        <v>21</v>
      </c>
      <c r="C700" s="9" t="s">
        <v>42</v>
      </c>
      <c r="E700" s="39">
        <v>21</v>
      </c>
      <c r="F700" s="21"/>
      <c r="G700" s="68"/>
      <c r="H700" s="66">
        <v>0</v>
      </c>
      <c r="I700" s="67"/>
      <c r="J700" s="45"/>
      <c r="K700" s="66">
        <v>0</v>
      </c>
    </row>
    <row r="701" spans="1:11">
      <c r="A701" s="39">
        <v>22</v>
      </c>
      <c r="C701" s="9"/>
      <c r="E701" s="39">
        <v>22</v>
      </c>
      <c r="F701" s="21"/>
      <c r="G701" s="68"/>
      <c r="H701" s="66"/>
      <c r="I701" s="67"/>
      <c r="J701" s="45"/>
      <c r="K701" s="66"/>
    </row>
    <row r="702" spans="1:11">
      <c r="A702" s="39">
        <v>23</v>
      </c>
      <c r="C702" s="9" t="s">
        <v>41</v>
      </c>
      <c r="E702" s="39">
        <v>23</v>
      </c>
      <c r="F702" s="21"/>
      <c r="G702" s="68"/>
      <c r="H702" s="66">
        <v>0</v>
      </c>
      <c r="I702" s="67"/>
      <c r="J702" s="45"/>
      <c r="K702" s="66"/>
    </row>
    <row r="703" spans="1:11">
      <c r="A703" s="39">
        <v>24</v>
      </c>
      <c r="C703" s="9"/>
      <c r="E703" s="39">
        <v>24</v>
      </c>
      <c r="F703" s="21"/>
      <c r="G703" s="68"/>
      <c r="H703" s="66"/>
      <c r="I703" s="67"/>
      <c r="J703" s="45"/>
      <c r="K703" s="66"/>
    </row>
    <row r="704" spans="1:11">
      <c r="E704" s="6"/>
      <c r="F704" s="12" t="s">
        <v>1</v>
      </c>
      <c r="G704" s="10" t="s">
        <v>1</v>
      </c>
      <c r="H704" s="10" t="s">
        <v>1</v>
      </c>
      <c r="I704" s="12" t="s">
        <v>1</v>
      </c>
      <c r="J704" s="10" t="s">
        <v>1</v>
      </c>
      <c r="K704" s="10" t="s">
        <v>1</v>
      </c>
    </row>
    <row r="705" spans="1:11">
      <c r="A705" s="39">
        <v>25</v>
      </c>
      <c r="C705" s="9" t="s">
        <v>40</v>
      </c>
      <c r="E705" s="39">
        <v>25</v>
      </c>
      <c r="G705" s="61">
        <f>SUM(G694:G704)</f>
        <v>0</v>
      </c>
      <c r="H705" s="61">
        <f>SUM(H694:H704)</f>
        <v>0</v>
      </c>
      <c r="I705" s="65"/>
      <c r="J705" s="61">
        <f>SUM(J694:J704)</f>
        <v>0</v>
      </c>
      <c r="K705" s="61">
        <f>SUM(K694:K704)</f>
        <v>0</v>
      </c>
    </row>
    <row r="706" spans="1:11">
      <c r="E706" s="6"/>
      <c r="F706" s="12" t="s">
        <v>1</v>
      </c>
      <c r="G706" s="11" t="s">
        <v>1</v>
      </c>
      <c r="H706" s="10" t="s">
        <v>1</v>
      </c>
      <c r="I706" s="12" t="s">
        <v>1</v>
      </c>
      <c r="J706" s="11" t="s">
        <v>1</v>
      </c>
      <c r="K706" s="10" t="s">
        <v>1</v>
      </c>
    </row>
    <row r="707" spans="1:11">
      <c r="C707" s="1" t="s">
        <v>18</v>
      </c>
      <c r="E707" s="6"/>
      <c r="F707" s="12"/>
      <c r="G707" s="11"/>
      <c r="H707" s="10"/>
      <c r="I707" s="12"/>
      <c r="J707" s="11"/>
      <c r="K707" s="10"/>
    </row>
    <row r="709" spans="1:11">
      <c r="A709" s="9"/>
    </row>
    <row r="710" spans="1:11" s="35" customFormat="1">
      <c r="A710" s="32" t="str">
        <f>$A$83</f>
        <v xml:space="preserve">Institution No.:  </v>
      </c>
      <c r="E710" s="37"/>
      <c r="G710" s="34"/>
      <c r="H710" s="36"/>
      <c r="J710" s="34"/>
      <c r="K710" s="33" t="s">
        <v>39</v>
      </c>
    </row>
    <row r="711" spans="1:11" s="35" customFormat="1">
      <c r="A711" s="349" t="s">
        <v>38</v>
      </c>
      <c r="B711" s="349"/>
      <c r="C711" s="349"/>
      <c r="D711" s="349"/>
      <c r="E711" s="349"/>
      <c r="F711" s="349"/>
      <c r="G711" s="349"/>
      <c r="H711" s="349"/>
      <c r="I711" s="349"/>
      <c r="J711" s="349"/>
      <c r="K711" s="349"/>
    </row>
    <row r="712" spans="1:11">
      <c r="A712" s="32" t="str">
        <f>$A$42</f>
        <v xml:space="preserve">NAME: </v>
      </c>
      <c r="C712" s="1" t="str">
        <f>$D$20</f>
        <v>University of Colorado</v>
      </c>
      <c r="F712" s="64"/>
      <c r="G712" s="63"/>
      <c r="H712" s="62"/>
      <c r="J712" s="5"/>
      <c r="K712" s="30" t="str">
        <f>$K$3</f>
        <v>Date: October 13, 2015</v>
      </c>
    </row>
    <row r="713" spans="1:11">
      <c r="A713" s="25" t="s">
        <v>1</v>
      </c>
      <c r="B713" s="25" t="s">
        <v>1</v>
      </c>
      <c r="C713" s="25" t="s">
        <v>1</v>
      </c>
      <c r="D713" s="25" t="s">
        <v>1</v>
      </c>
      <c r="E713" s="25" t="s">
        <v>1</v>
      </c>
      <c r="F713" s="25" t="s">
        <v>1</v>
      </c>
      <c r="G713" s="11" t="s">
        <v>1</v>
      </c>
      <c r="H713" s="10" t="s">
        <v>1</v>
      </c>
      <c r="I713" s="25" t="s">
        <v>1</v>
      </c>
      <c r="J713" s="11" t="s">
        <v>1</v>
      </c>
      <c r="K713" s="10" t="s">
        <v>1</v>
      </c>
    </row>
    <row r="714" spans="1:11">
      <c r="A714" s="28" t="s">
        <v>15</v>
      </c>
      <c r="E714" s="28" t="s">
        <v>15</v>
      </c>
      <c r="F714" s="7"/>
      <c r="G714" s="27"/>
      <c r="H714" s="26" t="s">
        <v>14</v>
      </c>
      <c r="I714" s="7"/>
      <c r="J714" s="27"/>
      <c r="K714" s="26" t="s">
        <v>13</v>
      </c>
    </row>
    <row r="715" spans="1:11">
      <c r="A715" s="28" t="s">
        <v>11</v>
      </c>
      <c r="C715" s="29" t="s">
        <v>12</v>
      </c>
      <c r="E715" s="28" t="s">
        <v>11</v>
      </c>
      <c r="G715" s="5"/>
      <c r="H715" s="26" t="s">
        <v>10</v>
      </c>
      <c r="J715" s="5"/>
      <c r="K715" s="26" t="s">
        <v>9</v>
      </c>
    </row>
    <row r="716" spans="1:11">
      <c r="A716" s="25" t="s">
        <v>1</v>
      </c>
      <c r="B716" s="25" t="s">
        <v>1</v>
      </c>
      <c r="C716" s="25" t="s">
        <v>1</v>
      </c>
      <c r="D716" s="25" t="s">
        <v>1</v>
      </c>
      <c r="E716" s="25" t="s">
        <v>1</v>
      </c>
      <c r="F716" s="25" t="s">
        <v>1</v>
      </c>
      <c r="G716" s="11" t="s">
        <v>1</v>
      </c>
      <c r="H716" s="10" t="s">
        <v>1</v>
      </c>
      <c r="I716" s="25" t="s">
        <v>1</v>
      </c>
      <c r="J716" s="11" t="s">
        <v>1</v>
      </c>
      <c r="K716" s="10" t="s">
        <v>1</v>
      </c>
    </row>
    <row r="717" spans="1:11">
      <c r="A717" s="39">
        <v>1</v>
      </c>
      <c r="C717" s="9" t="s">
        <v>37</v>
      </c>
      <c r="E717" s="39">
        <v>1</v>
      </c>
      <c r="F717" s="21"/>
      <c r="G717" s="20"/>
      <c r="H717" s="20">
        <v>0</v>
      </c>
      <c r="I717" s="20"/>
      <c r="J717" s="20"/>
      <c r="K717" s="20">
        <v>0</v>
      </c>
    </row>
    <row r="718" spans="1:11">
      <c r="A718" s="39">
        <f t="shared" ref="A718:A735" si="3">(A717+1)</f>
        <v>2</v>
      </c>
      <c r="C718" s="21"/>
      <c r="E718" s="39">
        <f t="shared" ref="E718:E735" si="4">(E717+1)</f>
        <v>2</v>
      </c>
      <c r="F718" s="21"/>
      <c r="G718" s="60"/>
      <c r="H718" s="17"/>
      <c r="I718" s="21"/>
      <c r="J718" s="60"/>
      <c r="K718" s="17"/>
    </row>
    <row r="719" spans="1:11">
      <c r="A719" s="39">
        <f t="shared" si="3"/>
        <v>3</v>
      </c>
      <c r="C719" s="21"/>
      <c r="E719" s="39">
        <f t="shared" si="4"/>
        <v>3</v>
      </c>
      <c r="F719" s="21"/>
      <c r="G719" s="60"/>
      <c r="H719" s="17"/>
      <c r="I719" s="21"/>
      <c r="J719" s="60"/>
      <c r="K719" s="17"/>
    </row>
    <row r="720" spans="1:11">
      <c r="A720" s="39">
        <f t="shared" si="3"/>
        <v>4</v>
      </c>
      <c r="C720" s="21"/>
      <c r="E720" s="39">
        <f t="shared" si="4"/>
        <v>4</v>
      </c>
      <c r="F720" s="21"/>
      <c r="G720" s="60"/>
      <c r="H720" s="17"/>
      <c r="I720" s="21"/>
      <c r="J720" s="60"/>
      <c r="K720" s="17"/>
    </row>
    <row r="721" spans="1:11">
      <c r="A721" s="39">
        <f t="shared" si="3"/>
        <v>5</v>
      </c>
      <c r="C721" s="21"/>
      <c r="E721" s="39">
        <f t="shared" si="4"/>
        <v>5</v>
      </c>
      <c r="F721" s="21"/>
      <c r="G721" s="60"/>
      <c r="H721" s="17"/>
      <c r="I721" s="21"/>
      <c r="J721" s="60"/>
      <c r="K721" s="17"/>
    </row>
    <row r="722" spans="1:11">
      <c r="A722" s="39">
        <f t="shared" si="3"/>
        <v>6</v>
      </c>
      <c r="C722" s="21"/>
      <c r="E722" s="39">
        <f t="shared" si="4"/>
        <v>6</v>
      </c>
      <c r="F722" s="21"/>
      <c r="G722" s="60"/>
      <c r="H722" s="17"/>
      <c r="I722" s="21"/>
      <c r="J722" s="60"/>
      <c r="K722" s="17"/>
    </row>
    <row r="723" spans="1:11">
      <c r="A723" s="39">
        <f t="shared" si="3"/>
        <v>7</v>
      </c>
      <c r="C723" s="21"/>
      <c r="E723" s="39">
        <f t="shared" si="4"/>
        <v>7</v>
      </c>
      <c r="F723" s="21"/>
      <c r="G723" s="60"/>
      <c r="H723" s="17"/>
      <c r="I723" s="21"/>
      <c r="J723" s="60"/>
      <c r="K723" s="17"/>
    </row>
    <row r="724" spans="1:11">
      <c r="A724" s="39">
        <f t="shared" si="3"/>
        <v>8</v>
      </c>
      <c r="C724" s="21"/>
      <c r="E724" s="39">
        <f t="shared" si="4"/>
        <v>8</v>
      </c>
      <c r="F724" s="21"/>
      <c r="G724" s="60"/>
      <c r="H724" s="17"/>
      <c r="I724" s="21"/>
      <c r="J724" s="60"/>
      <c r="K724" s="17"/>
    </row>
    <row r="725" spans="1:11">
      <c r="A725" s="39">
        <f t="shared" si="3"/>
        <v>9</v>
      </c>
      <c r="C725" s="21"/>
      <c r="E725" s="39">
        <f t="shared" si="4"/>
        <v>9</v>
      </c>
      <c r="F725" s="21"/>
      <c r="G725" s="60"/>
      <c r="H725" s="17"/>
      <c r="I725" s="21"/>
      <c r="J725" s="60"/>
      <c r="K725" s="17"/>
    </row>
    <row r="726" spans="1:11">
      <c r="A726" s="39">
        <f t="shared" si="3"/>
        <v>10</v>
      </c>
      <c r="C726" s="21"/>
      <c r="E726" s="39">
        <f t="shared" si="4"/>
        <v>10</v>
      </c>
      <c r="F726" s="21"/>
      <c r="G726" s="60"/>
      <c r="H726" s="17"/>
      <c r="I726" s="21"/>
      <c r="J726" s="60"/>
      <c r="K726" s="17"/>
    </row>
    <row r="727" spans="1:11">
      <c r="A727" s="39">
        <f t="shared" si="3"/>
        <v>11</v>
      </c>
      <c r="C727" s="21"/>
      <c r="E727" s="39">
        <f t="shared" si="4"/>
        <v>11</v>
      </c>
      <c r="G727" s="60"/>
      <c r="H727" s="17"/>
      <c r="I727" s="21"/>
      <c r="J727" s="60"/>
      <c r="K727" s="17"/>
    </row>
    <row r="728" spans="1:11">
      <c r="A728" s="39">
        <f t="shared" si="3"/>
        <v>12</v>
      </c>
      <c r="C728" s="21"/>
      <c r="E728" s="39">
        <f t="shared" si="4"/>
        <v>12</v>
      </c>
      <c r="G728" s="60"/>
      <c r="H728" s="17"/>
      <c r="I728" s="21"/>
      <c r="J728" s="60"/>
      <c r="K728" s="17"/>
    </row>
    <row r="729" spans="1:11">
      <c r="A729" s="39">
        <f t="shared" si="3"/>
        <v>13</v>
      </c>
      <c r="C729" s="21"/>
      <c r="E729" s="39">
        <f t="shared" si="4"/>
        <v>13</v>
      </c>
      <c r="F729" s="21"/>
      <c r="G729" s="60"/>
      <c r="H729" s="17"/>
      <c r="I729" s="21"/>
      <c r="J729" s="60"/>
      <c r="K729" s="17"/>
    </row>
    <row r="730" spans="1:11">
      <c r="A730" s="39">
        <f t="shared" si="3"/>
        <v>14</v>
      </c>
      <c r="C730" s="21"/>
      <c r="E730" s="39">
        <f t="shared" si="4"/>
        <v>14</v>
      </c>
      <c r="F730" s="21"/>
      <c r="G730" s="60"/>
      <c r="H730" s="17"/>
      <c r="I730" s="21"/>
      <c r="J730" s="60"/>
      <c r="K730" s="17"/>
    </row>
    <row r="731" spans="1:11">
      <c r="A731" s="39">
        <f t="shared" si="3"/>
        <v>15</v>
      </c>
      <c r="C731" s="21"/>
      <c r="E731" s="39">
        <f t="shared" si="4"/>
        <v>15</v>
      </c>
      <c r="F731" s="21"/>
      <c r="G731" s="60"/>
      <c r="H731" s="17"/>
      <c r="I731" s="21"/>
      <c r="J731" s="60"/>
      <c r="K731" s="17"/>
    </row>
    <row r="732" spans="1:11">
      <c r="A732" s="39">
        <f t="shared" si="3"/>
        <v>16</v>
      </c>
      <c r="C732" s="21"/>
      <c r="E732" s="39">
        <f t="shared" si="4"/>
        <v>16</v>
      </c>
      <c r="F732" s="21"/>
      <c r="G732" s="60"/>
      <c r="H732" s="17"/>
      <c r="I732" s="21"/>
      <c r="J732" s="60"/>
      <c r="K732" s="17"/>
    </row>
    <row r="733" spans="1:11">
      <c r="A733" s="39">
        <f t="shared" si="3"/>
        <v>17</v>
      </c>
      <c r="C733" s="21"/>
      <c r="E733" s="39">
        <f t="shared" si="4"/>
        <v>17</v>
      </c>
      <c r="F733" s="21"/>
      <c r="G733" s="60"/>
      <c r="H733" s="17"/>
      <c r="I733" s="21"/>
      <c r="J733" s="60"/>
      <c r="K733" s="17"/>
    </row>
    <row r="734" spans="1:11">
      <c r="A734" s="39">
        <f t="shared" si="3"/>
        <v>18</v>
      </c>
      <c r="C734" s="21"/>
      <c r="E734" s="39">
        <f t="shared" si="4"/>
        <v>18</v>
      </c>
      <c r="F734" s="21"/>
      <c r="G734" s="60"/>
      <c r="H734" s="17"/>
      <c r="I734" s="21"/>
      <c r="J734" s="60"/>
      <c r="K734" s="17"/>
    </row>
    <row r="735" spans="1:11">
      <c r="A735" s="39">
        <f t="shared" si="3"/>
        <v>19</v>
      </c>
      <c r="C735" s="21"/>
      <c r="E735" s="39">
        <f t="shared" si="4"/>
        <v>19</v>
      </c>
      <c r="F735" s="21"/>
      <c r="G735" s="60"/>
      <c r="H735" s="17"/>
      <c r="I735" s="21"/>
      <c r="J735" s="60"/>
      <c r="K735" s="17"/>
    </row>
    <row r="736" spans="1:11">
      <c r="A736" s="39">
        <v>20</v>
      </c>
      <c r="E736" s="39">
        <v>20</v>
      </c>
      <c r="F736" s="12"/>
      <c r="G736" s="11"/>
      <c r="H736" s="10"/>
      <c r="I736" s="12"/>
      <c r="J736" s="11"/>
      <c r="K736" s="10"/>
    </row>
    <row r="737" spans="1:11">
      <c r="A737" s="39">
        <v>21</v>
      </c>
      <c r="E737" s="39">
        <v>21</v>
      </c>
      <c r="F737" s="12"/>
      <c r="G737" s="11"/>
      <c r="H737" s="4"/>
      <c r="I737" s="12"/>
      <c r="J737" s="11"/>
      <c r="K737" s="4"/>
    </row>
    <row r="738" spans="1:11">
      <c r="A738" s="39">
        <v>22</v>
      </c>
      <c r="E738" s="39">
        <v>22</v>
      </c>
      <c r="G738" s="5"/>
      <c r="H738" s="4"/>
      <c r="J738" s="5"/>
      <c r="K738" s="4"/>
    </row>
    <row r="739" spans="1:11">
      <c r="A739" s="39">
        <v>23</v>
      </c>
      <c r="D739" s="59"/>
      <c r="E739" s="39">
        <v>23</v>
      </c>
      <c r="H739" s="4"/>
      <c r="K739" s="4"/>
    </row>
    <row r="740" spans="1:11">
      <c r="A740" s="39">
        <v>24</v>
      </c>
      <c r="D740" s="59"/>
      <c r="E740" s="39">
        <v>24</v>
      </c>
      <c r="H740" s="4"/>
      <c r="K740" s="4"/>
    </row>
    <row r="741" spans="1:11">
      <c r="F741" s="12" t="s">
        <v>1</v>
      </c>
      <c r="G741" s="11" t="s">
        <v>1</v>
      </c>
      <c r="H741" s="10"/>
      <c r="I741" s="12"/>
      <c r="J741" s="11"/>
      <c r="K741" s="10"/>
    </row>
    <row r="742" spans="1:11">
      <c r="A742" s="39">
        <v>25</v>
      </c>
      <c r="C742" s="9" t="s">
        <v>36</v>
      </c>
      <c r="E742" s="39">
        <v>25</v>
      </c>
      <c r="G742" s="15"/>
      <c r="H742" s="14">
        <f>SUM(H717:H740)</f>
        <v>0</v>
      </c>
      <c r="I742" s="14"/>
      <c r="J742" s="15"/>
      <c r="K742" s="14">
        <f>SUM(K717:K740)</f>
        <v>0</v>
      </c>
    </row>
    <row r="743" spans="1:11">
      <c r="D743" s="59"/>
      <c r="F743" s="12" t="s">
        <v>1</v>
      </c>
      <c r="G743" s="11" t="s">
        <v>1</v>
      </c>
      <c r="H743" s="10"/>
      <c r="I743" s="12"/>
      <c r="J743" s="11"/>
      <c r="K743" s="10"/>
    </row>
    <row r="744" spans="1:11">
      <c r="F744" s="12"/>
      <c r="G744" s="11"/>
      <c r="H744" s="10"/>
      <c r="I744" s="12"/>
      <c r="J744" s="11"/>
      <c r="K744" s="10"/>
    </row>
    <row r="745" spans="1:11" ht="24.75" customHeight="1">
      <c r="C745" s="346" t="s">
        <v>252</v>
      </c>
      <c r="D745" s="346"/>
      <c r="E745" s="346"/>
      <c r="F745" s="346"/>
      <c r="G745" s="346"/>
      <c r="H745" s="346"/>
      <c r="I745" s="346"/>
      <c r="J745" s="346"/>
      <c r="K745" s="58"/>
    </row>
    <row r="746" spans="1:11" s="57" customFormat="1">
      <c r="A746" s="1"/>
      <c r="B746" s="1"/>
      <c r="C746" s="1"/>
      <c r="D746" s="1"/>
      <c r="E746" s="1"/>
      <c r="F746" s="1"/>
      <c r="G746" s="5"/>
      <c r="H746" s="4"/>
      <c r="I746" s="1"/>
      <c r="J746" s="5"/>
      <c r="K746" s="4"/>
    </row>
    <row r="747" spans="1:11">
      <c r="A747" s="9"/>
    </row>
    <row r="748" spans="1:11">
      <c r="A748" s="32" t="str">
        <f>$A$83</f>
        <v xml:space="preserve">Institution No.:  </v>
      </c>
      <c r="B748" s="35"/>
      <c r="C748" s="35"/>
      <c r="D748" s="35"/>
      <c r="E748" s="37"/>
      <c r="F748" s="35"/>
      <c r="G748" s="34"/>
      <c r="H748" s="36"/>
      <c r="I748" s="35"/>
      <c r="J748" s="34"/>
      <c r="K748" s="33" t="s">
        <v>35</v>
      </c>
    </row>
    <row r="749" spans="1:11" s="35" customFormat="1">
      <c r="A749" s="349" t="s">
        <v>34</v>
      </c>
      <c r="B749" s="349"/>
      <c r="C749" s="349"/>
      <c r="D749" s="349"/>
      <c r="E749" s="349"/>
      <c r="F749" s="349"/>
      <c r="G749" s="349"/>
      <c r="H749" s="349"/>
      <c r="I749" s="349"/>
      <c r="J749" s="349"/>
      <c r="K749" s="349"/>
    </row>
    <row r="750" spans="1:11" s="35" customFormat="1">
      <c r="A750" s="32" t="str">
        <f>$A$42</f>
        <v xml:space="preserve">NAME: </v>
      </c>
      <c r="B750" s="1"/>
      <c r="C750" s="1" t="str">
        <f>$D$20</f>
        <v>University of Colorado</v>
      </c>
      <c r="D750" s="1"/>
      <c r="E750" s="1"/>
      <c r="F750" s="1"/>
      <c r="G750" s="56"/>
      <c r="H750" s="4"/>
      <c r="I750" s="1"/>
      <c r="J750" s="5"/>
      <c r="K750" s="30" t="str">
        <f>$K$3</f>
        <v>Date: October 13, 2015</v>
      </c>
    </row>
    <row r="751" spans="1:11">
      <c r="A751" s="25" t="s">
        <v>1</v>
      </c>
      <c r="B751" s="25" t="s">
        <v>1</v>
      </c>
      <c r="C751" s="25" t="s">
        <v>1</v>
      </c>
      <c r="D751" s="25" t="s">
        <v>1</v>
      </c>
      <c r="E751" s="25" t="s">
        <v>1</v>
      </c>
      <c r="F751" s="25" t="s">
        <v>1</v>
      </c>
      <c r="G751" s="11" t="s">
        <v>1</v>
      </c>
      <c r="H751" s="10" t="s">
        <v>1</v>
      </c>
      <c r="I751" s="25" t="s">
        <v>1</v>
      </c>
      <c r="J751" s="11" t="s">
        <v>1</v>
      </c>
      <c r="K751" s="10" t="s">
        <v>1</v>
      </c>
    </row>
    <row r="752" spans="1:11">
      <c r="A752" s="28" t="s">
        <v>15</v>
      </c>
      <c r="E752" s="28" t="s">
        <v>15</v>
      </c>
      <c r="F752" s="7"/>
      <c r="G752" s="27"/>
      <c r="H752" s="26" t="s">
        <v>14</v>
      </c>
      <c r="I752" s="7"/>
      <c r="J752" s="27"/>
      <c r="K752" s="26" t="s">
        <v>13</v>
      </c>
    </row>
    <row r="753" spans="1:11">
      <c r="A753" s="28" t="s">
        <v>11</v>
      </c>
      <c r="C753" s="29" t="s">
        <v>12</v>
      </c>
      <c r="E753" s="28" t="s">
        <v>11</v>
      </c>
      <c r="F753" s="7"/>
      <c r="G753" s="27" t="s">
        <v>33</v>
      </c>
      <c r="H753" s="26" t="s">
        <v>10</v>
      </c>
      <c r="I753" s="7"/>
      <c r="J753" s="27" t="s">
        <v>33</v>
      </c>
      <c r="K753" s="26" t="s">
        <v>9</v>
      </c>
    </row>
    <row r="754" spans="1:11">
      <c r="A754" s="25" t="s">
        <v>1</v>
      </c>
      <c r="B754" s="25" t="s">
        <v>1</v>
      </c>
      <c r="C754" s="25" t="s">
        <v>1</v>
      </c>
      <c r="D754" s="25" t="s">
        <v>1</v>
      </c>
      <c r="E754" s="25" t="s">
        <v>1</v>
      </c>
      <c r="F754" s="25" t="s">
        <v>1</v>
      </c>
      <c r="G754" s="11" t="s">
        <v>1</v>
      </c>
      <c r="H754" s="10" t="s">
        <v>1</v>
      </c>
      <c r="I754" s="25" t="s">
        <v>1</v>
      </c>
      <c r="J754" s="11" t="s">
        <v>1</v>
      </c>
      <c r="K754" s="10" t="s">
        <v>1</v>
      </c>
    </row>
    <row r="755" spans="1:11">
      <c r="A755" s="49">
        <v>1</v>
      </c>
      <c r="B755" s="55"/>
      <c r="C755" s="48" t="s">
        <v>32</v>
      </c>
      <c r="D755" s="55"/>
      <c r="E755" s="49">
        <v>1</v>
      </c>
      <c r="F755" s="55"/>
      <c r="G755" s="54"/>
      <c r="H755" s="53"/>
      <c r="I755" s="55"/>
      <c r="J755" s="54"/>
      <c r="K755" s="53"/>
    </row>
    <row r="756" spans="1:11">
      <c r="A756" s="49">
        <v>2</v>
      </c>
      <c r="B756" s="55"/>
      <c r="C756" s="48" t="s">
        <v>32</v>
      </c>
      <c r="D756" s="55"/>
      <c r="E756" s="49">
        <v>2</v>
      </c>
      <c r="F756" s="55"/>
      <c r="G756" s="54"/>
      <c r="H756" s="53"/>
      <c r="I756" s="55"/>
      <c r="J756" s="54"/>
      <c r="K756" s="53"/>
    </row>
    <row r="757" spans="1:11">
      <c r="A757" s="49">
        <v>3</v>
      </c>
      <c r="B757" s="48"/>
      <c r="C757" s="48" t="s">
        <v>32</v>
      </c>
      <c r="D757" s="48"/>
      <c r="E757" s="49">
        <v>3</v>
      </c>
      <c r="F757" s="52"/>
      <c r="G757" s="51"/>
      <c r="H757" s="50"/>
      <c r="I757" s="50"/>
      <c r="J757" s="51"/>
      <c r="K757" s="50"/>
    </row>
    <row r="758" spans="1:11">
      <c r="A758" s="49">
        <v>4</v>
      </c>
      <c r="B758" s="48"/>
      <c r="C758" s="48" t="s">
        <v>32</v>
      </c>
      <c r="D758" s="48"/>
      <c r="E758" s="49">
        <v>4</v>
      </c>
      <c r="F758" s="52"/>
      <c r="G758" s="51"/>
      <c r="H758" s="50"/>
      <c r="I758" s="50"/>
      <c r="J758" s="51"/>
      <c r="K758" s="50"/>
    </row>
    <row r="759" spans="1:11">
      <c r="A759" s="49">
        <v>5</v>
      </c>
      <c r="B759" s="48"/>
      <c r="C759" s="48" t="s">
        <v>32</v>
      </c>
      <c r="D759" s="48"/>
      <c r="E759" s="48">
        <v>5</v>
      </c>
      <c r="F759" s="48"/>
      <c r="G759" s="47"/>
      <c r="H759" s="46"/>
      <c r="I759" s="48"/>
      <c r="J759" s="47"/>
      <c r="K759" s="46"/>
    </row>
    <row r="760" spans="1:11">
      <c r="A760" s="39">
        <v>6</v>
      </c>
      <c r="C760" s="9" t="s">
        <v>31</v>
      </c>
      <c r="E760" s="39">
        <v>6</v>
      </c>
      <c r="F760" s="21"/>
      <c r="G760" s="41"/>
      <c r="H760" s="41"/>
      <c r="I760" s="20"/>
      <c r="J760" s="41"/>
      <c r="K760" s="41"/>
    </row>
    <row r="761" spans="1:11">
      <c r="A761" s="39">
        <v>7</v>
      </c>
      <c r="C761" s="9" t="s">
        <v>30</v>
      </c>
      <c r="E761" s="39">
        <v>7</v>
      </c>
      <c r="F761" s="21"/>
      <c r="G761" s="41"/>
      <c r="H761" s="20"/>
      <c r="I761" s="20"/>
      <c r="J761" s="41"/>
      <c r="K761" s="20"/>
    </row>
    <row r="762" spans="1:11">
      <c r="A762" s="39">
        <v>8</v>
      </c>
      <c r="C762" s="9" t="s">
        <v>29</v>
      </c>
      <c r="E762" s="39">
        <v>8</v>
      </c>
      <c r="F762" s="21"/>
      <c r="G762" s="41"/>
      <c r="H762" s="20"/>
      <c r="I762" s="20"/>
      <c r="J762" s="41"/>
      <c r="K762" s="20"/>
    </row>
    <row r="763" spans="1:11">
      <c r="A763" s="39">
        <v>9</v>
      </c>
      <c r="C763" s="9" t="s">
        <v>28</v>
      </c>
      <c r="E763" s="39">
        <v>9</v>
      </c>
      <c r="F763" s="21"/>
      <c r="G763" s="41">
        <f>SUM(G760:G762)</f>
        <v>0</v>
      </c>
      <c r="H763" s="41">
        <f>SUM(H760:H762)</f>
        <v>0</v>
      </c>
      <c r="I763" s="41"/>
      <c r="J763" s="41">
        <f>SUM(J760:J762)</f>
        <v>0</v>
      </c>
      <c r="K763" s="41">
        <f>SUM(K760:K762)</f>
        <v>0</v>
      </c>
    </row>
    <row r="764" spans="1:11">
      <c r="A764" s="39">
        <v>10</v>
      </c>
      <c r="C764" s="9"/>
      <c r="E764" s="39">
        <v>10</v>
      </c>
      <c r="F764" s="21"/>
      <c r="G764" s="41"/>
      <c r="H764" s="20"/>
      <c r="I764" s="20"/>
      <c r="J764" s="41"/>
      <c r="K764" s="20"/>
    </row>
    <row r="765" spans="1:11">
      <c r="A765" s="39">
        <v>11</v>
      </c>
      <c r="C765" s="9" t="s">
        <v>27</v>
      </c>
      <c r="E765" s="39">
        <v>11</v>
      </c>
      <c r="F765" s="21"/>
      <c r="G765" s="41"/>
      <c r="H765" s="20"/>
      <c r="I765" s="20"/>
      <c r="J765" s="41"/>
      <c r="K765" s="20"/>
    </row>
    <row r="766" spans="1:11">
      <c r="A766" s="39">
        <v>12</v>
      </c>
      <c r="C766" s="9" t="s">
        <v>26</v>
      </c>
      <c r="E766" s="39">
        <v>12</v>
      </c>
      <c r="F766" s="21"/>
      <c r="G766" s="41"/>
      <c r="H766" s="20"/>
      <c r="I766" s="20"/>
      <c r="J766" s="41"/>
      <c r="K766" s="20"/>
    </row>
    <row r="767" spans="1:11">
      <c r="A767" s="39">
        <v>13</v>
      </c>
      <c r="C767" s="9" t="s">
        <v>25</v>
      </c>
      <c r="E767" s="39">
        <v>13</v>
      </c>
      <c r="F767" s="21"/>
      <c r="G767" s="41">
        <f>SUM(G765:G766)</f>
        <v>0</v>
      </c>
      <c r="H767" s="41">
        <f>SUM(H765:H766)</f>
        <v>0</v>
      </c>
      <c r="I767" s="15"/>
      <c r="J767" s="41">
        <f>SUM(J765:J766)</f>
        <v>0</v>
      </c>
      <c r="K767" s="41">
        <f>SUM(K765:K766)</f>
        <v>0</v>
      </c>
    </row>
    <row r="768" spans="1:11">
      <c r="A768" s="39">
        <v>14</v>
      </c>
      <c r="E768" s="39">
        <v>14</v>
      </c>
      <c r="F768" s="21"/>
      <c r="G768" s="44"/>
      <c r="H768" s="20"/>
      <c r="I768" s="14"/>
      <c r="J768" s="44"/>
      <c r="K768" s="20"/>
    </row>
    <row r="769" spans="1:16">
      <c r="A769" s="39">
        <v>15</v>
      </c>
      <c r="C769" s="9" t="s">
        <v>24</v>
      </c>
      <c r="E769" s="39">
        <v>15</v>
      </c>
      <c r="G769" s="43">
        <f>SUM(G763+G767)</f>
        <v>0</v>
      </c>
      <c r="H769" s="14">
        <f>SUM(H763+H767)</f>
        <v>0</v>
      </c>
      <c r="I769" s="14"/>
      <c r="J769" s="43">
        <f>SUM(J763+J767)</f>
        <v>0</v>
      </c>
      <c r="K769" s="14">
        <f>SUM(K763+K767)</f>
        <v>0</v>
      </c>
    </row>
    <row r="770" spans="1:16">
      <c r="A770" s="39">
        <v>16</v>
      </c>
      <c r="E770" s="39">
        <v>16</v>
      </c>
      <c r="G770" s="43"/>
      <c r="H770" s="14"/>
      <c r="I770" s="14"/>
      <c r="J770" s="43"/>
      <c r="K770" s="14"/>
      <c r="P770" s="1" t="s">
        <v>0</v>
      </c>
    </row>
    <row r="771" spans="1:16">
      <c r="A771" s="39">
        <v>17</v>
      </c>
      <c r="C771" s="9" t="s">
        <v>23</v>
      </c>
      <c r="E771" s="39">
        <v>17</v>
      </c>
      <c r="F771" s="21"/>
      <c r="G771" s="41"/>
      <c r="H771" s="20"/>
      <c r="I771" s="20"/>
      <c r="J771" s="41"/>
      <c r="K771" s="20"/>
    </row>
    <row r="772" spans="1:16">
      <c r="A772" s="39">
        <v>18</v>
      </c>
      <c r="E772" s="39">
        <v>18</v>
      </c>
      <c r="F772" s="21"/>
      <c r="G772" s="41"/>
      <c r="H772" s="20"/>
      <c r="I772" s="20"/>
      <c r="J772" s="41"/>
      <c r="K772" s="20"/>
    </row>
    <row r="773" spans="1:16">
      <c r="A773" s="39">
        <v>19</v>
      </c>
      <c r="C773" s="9" t="s">
        <v>22</v>
      </c>
      <c r="E773" s="39">
        <v>19</v>
      </c>
      <c r="F773" s="21"/>
      <c r="G773" s="41"/>
      <c r="H773" s="20"/>
      <c r="I773" s="20"/>
      <c r="J773" s="41"/>
      <c r="K773" s="20"/>
    </row>
    <row r="774" spans="1:16">
      <c r="A774" s="39">
        <v>20</v>
      </c>
      <c r="C774" s="42" t="s">
        <v>21</v>
      </c>
      <c r="E774" s="39">
        <v>20</v>
      </c>
      <c r="F774" s="21"/>
      <c r="G774" s="41"/>
      <c r="H774" s="20"/>
      <c r="I774" s="20"/>
      <c r="J774" s="41"/>
      <c r="K774" s="20"/>
    </row>
    <row r="775" spans="1:16">
      <c r="A775" s="39">
        <v>21</v>
      </c>
      <c r="C775" s="42"/>
      <c r="E775" s="39">
        <v>21</v>
      </c>
      <c r="F775" s="21"/>
      <c r="G775" s="41"/>
      <c r="H775" s="20"/>
      <c r="I775" s="20"/>
      <c r="J775" s="41"/>
      <c r="K775" s="20"/>
    </row>
    <row r="776" spans="1:16">
      <c r="A776" s="39">
        <v>22</v>
      </c>
      <c r="C776" s="9"/>
      <c r="E776" s="39">
        <v>22</v>
      </c>
      <c r="G776" s="41"/>
      <c r="H776" s="20"/>
      <c r="I776" s="20"/>
      <c r="J776" s="41"/>
      <c r="K776" s="20"/>
    </row>
    <row r="777" spans="1:16">
      <c r="A777" s="39">
        <v>23</v>
      </c>
      <c r="C777" s="9" t="s">
        <v>20</v>
      </c>
      <c r="E777" s="39">
        <v>23</v>
      </c>
      <c r="G777" s="41"/>
      <c r="H777" s="20"/>
      <c r="I777" s="20"/>
      <c r="J777" s="41"/>
      <c r="K777" s="20"/>
    </row>
    <row r="778" spans="1:16">
      <c r="A778" s="39">
        <v>24</v>
      </c>
      <c r="C778" s="9"/>
      <c r="E778" s="39">
        <v>24</v>
      </c>
      <c r="G778" s="41"/>
      <c r="H778" s="20"/>
      <c r="I778" s="20"/>
      <c r="J778" s="41"/>
      <c r="K778" s="20"/>
    </row>
    <row r="779" spans="1:16">
      <c r="A779" s="39"/>
      <c r="E779" s="39">
        <v>25</v>
      </c>
      <c r="F779" s="12" t="s">
        <v>1</v>
      </c>
      <c r="G779" s="40"/>
      <c r="H779" s="10"/>
      <c r="I779" s="12"/>
      <c r="J779" s="40"/>
      <c r="K779" s="10"/>
    </row>
    <row r="780" spans="1:16">
      <c r="A780" s="39">
        <v>25</v>
      </c>
      <c r="C780" s="9" t="s">
        <v>19</v>
      </c>
      <c r="E780" s="39"/>
      <c r="G780" s="14">
        <f>SUM(G769:G778)</f>
        <v>0</v>
      </c>
      <c r="H780" s="14">
        <f>SUM(H769:H778)</f>
        <v>0</v>
      </c>
      <c r="I780" s="38"/>
      <c r="J780" s="14">
        <f>SUM(J769:J778)</f>
        <v>0</v>
      </c>
      <c r="K780" s="14">
        <f>SUM(K769:K778)</f>
        <v>0</v>
      </c>
    </row>
    <row r="781" spans="1:16">
      <c r="F781" s="12" t="s">
        <v>1</v>
      </c>
      <c r="G781" s="11"/>
      <c r="H781" s="10"/>
      <c r="I781" s="12"/>
      <c r="J781" s="11"/>
      <c r="K781" s="10"/>
    </row>
    <row r="782" spans="1:16">
      <c r="A782" s="9"/>
      <c r="C782" s="1" t="s">
        <v>18</v>
      </c>
    </row>
    <row r="784" spans="1:16">
      <c r="A784" s="9"/>
      <c r="H784" s="4"/>
      <c r="K784" s="4"/>
    </row>
    <row r="785" spans="1:11">
      <c r="A785" s="32" t="str">
        <f>$A$83</f>
        <v xml:space="preserve">Institution No.:  </v>
      </c>
      <c r="B785" s="35"/>
      <c r="C785" s="35"/>
      <c r="D785" s="35"/>
      <c r="E785" s="37"/>
      <c r="F785" s="35"/>
      <c r="G785" s="34"/>
      <c r="H785" s="36"/>
      <c r="I785" s="35"/>
      <c r="J785" s="34"/>
      <c r="K785" s="33" t="s">
        <v>17</v>
      </c>
    </row>
    <row r="786" spans="1:11">
      <c r="A786" s="350" t="s">
        <v>16</v>
      </c>
      <c r="B786" s="350"/>
      <c r="C786" s="350"/>
      <c r="D786" s="350"/>
      <c r="E786" s="350"/>
      <c r="F786" s="350"/>
      <c r="G786" s="350"/>
      <c r="H786" s="350"/>
      <c r="I786" s="350"/>
      <c r="J786" s="350"/>
      <c r="K786" s="350"/>
    </row>
    <row r="787" spans="1:11">
      <c r="A787" s="32" t="str">
        <f>$A$42</f>
        <v xml:space="preserve">NAME: </v>
      </c>
      <c r="C787" s="1" t="str">
        <f>$D$20</f>
        <v>University of Colorado</v>
      </c>
      <c r="H787" s="31"/>
      <c r="J787" s="5"/>
      <c r="K787" s="30" t="str">
        <f>$K$3</f>
        <v>Date: October 13, 2015</v>
      </c>
    </row>
    <row r="788" spans="1:11">
      <c r="A788" s="25" t="s">
        <v>1</v>
      </c>
      <c r="B788" s="25" t="s">
        <v>1</v>
      </c>
      <c r="C788" s="25" t="s">
        <v>1</v>
      </c>
      <c r="D788" s="25" t="s">
        <v>1</v>
      </c>
      <c r="E788" s="25" t="s">
        <v>1</v>
      </c>
      <c r="F788" s="25" t="s">
        <v>1</v>
      </c>
      <c r="G788" s="11" t="s">
        <v>1</v>
      </c>
      <c r="H788" s="10" t="s">
        <v>1</v>
      </c>
      <c r="I788" s="25" t="s">
        <v>1</v>
      </c>
      <c r="J788" s="11" t="s">
        <v>1</v>
      </c>
      <c r="K788" s="10" t="s">
        <v>1</v>
      </c>
    </row>
    <row r="789" spans="1:11">
      <c r="A789" s="28" t="s">
        <v>15</v>
      </c>
      <c r="E789" s="28" t="s">
        <v>15</v>
      </c>
      <c r="F789" s="7"/>
      <c r="G789" s="27"/>
      <c r="H789" s="26" t="s">
        <v>14</v>
      </c>
      <c r="I789" s="7"/>
      <c r="J789" s="27"/>
      <c r="K789" s="26" t="s">
        <v>13</v>
      </c>
    </row>
    <row r="790" spans="1:11">
      <c r="A790" s="28" t="s">
        <v>11</v>
      </c>
      <c r="C790" s="29" t="s">
        <v>12</v>
      </c>
      <c r="E790" s="28" t="s">
        <v>11</v>
      </c>
      <c r="F790" s="7"/>
      <c r="G790" s="27"/>
      <c r="H790" s="26" t="s">
        <v>10</v>
      </c>
      <c r="I790" s="7"/>
      <c r="J790" s="27"/>
      <c r="K790" s="26" t="s">
        <v>9</v>
      </c>
    </row>
    <row r="791" spans="1:11">
      <c r="A791" s="25" t="s">
        <v>1</v>
      </c>
      <c r="B791" s="25" t="s">
        <v>1</v>
      </c>
      <c r="C791" s="25" t="s">
        <v>1</v>
      </c>
      <c r="D791" s="25" t="s">
        <v>1</v>
      </c>
      <c r="E791" s="25" t="s">
        <v>1</v>
      </c>
      <c r="F791" s="25" t="s">
        <v>1</v>
      </c>
      <c r="G791" s="11" t="s">
        <v>1</v>
      </c>
      <c r="H791" s="10" t="s">
        <v>1</v>
      </c>
      <c r="I791" s="25" t="s">
        <v>1</v>
      </c>
      <c r="J791" s="11" t="s">
        <v>1</v>
      </c>
      <c r="K791" s="10" t="s">
        <v>1</v>
      </c>
    </row>
    <row r="792" spans="1:11">
      <c r="A792" s="16">
        <v>1</v>
      </c>
      <c r="C792" s="1" t="s">
        <v>8</v>
      </c>
      <c r="E792" s="16">
        <v>1</v>
      </c>
      <c r="F792" s="21"/>
      <c r="G792" s="20"/>
      <c r="H792" s="20"/>
      <c r="I792" s="20"/>
      <c r="J792" s="20"/>
      <c r="K792" s="20"/>
    </row>
    <row r="793" spans="1:11">
      <c r="A793" s="16">
        <v>2</v>
      </c>
      <c r="E793" s="16">
        <v>2</v>
      </c>
      <c r="F793" s="21"/>
      <c r="G793" s="20"/>
      <c r="H793" s="20"/>
      <c r="I793" s="20"/>
      <c r="J793" s="20"/>
      <c r="K793" s="20"/>
    </row>
    <row r="794" spans="1:11">
      <c r="A794" s="16">
        <v>3</v>
      </c>
      <c r="C794" s="21"/>
      <c r="E794" s="16">
        <v>3</v>
      </c>
      <c r="F794" s="21"/>
      <c r="G794" s="20"/>
      <c r="H794" s="20"/>
      <c r="I794" s="20"/>
      <c r="J794" s="20"/>
      <c r="K794" s="20"/>
    </row>
    <row r="795" spans="1:11">
      <c r="A795" s="16">
        <v>4</v>
      </c>
      <c r="C795" s="21"/>
      <c r="E795" s="16">
        <v>4</v>
      </c>
      <c r="F795" s="21"/>
      <c r="G795" s="20"/>
      <c r="H795" s="20"/>
      <c r="I795" s="20"/>
      <c r="J795" s="20"/>
      <c r="K795" s="20"/>
    </row>
    <row r="796" spans="1:11">
      <c r="A796" s="16">
        <v>5</v>
      </c>
      <c r="C796" s="9"/>
      <c r="E796" s="16">
        <v>5</v>
      </c>
      <c r="F796" s="21"/>
      <c r="G796" s="20"/>
      <c r="H796" s="20"/>
      <c r="I796" s="20"/>
      <c r="J796" s="20"/>
      <c r="K796" s="20"/>
    </row>
    <row r="797" spans="1:11">
      <c r="A797" s="16">
        <v>6</v>
      </c>
      <c r="C797" s="21"/>
      <c r="E797" s="16">
        <v>6</v>
      </c>
      <c r="F797" s="21"/>
      <c r="G797" s="20"/>
      <c r="H797" s="20"/>
      <c r="I797" s="20"/>
      <c r="J797" s="20"/>
      <c r="K797" s="20"/>
    </row>
    <row r="798" spans="1:11">
      <c r="A798" s="16">
        <v>7</v>
      </c>
      <c r="C798" s="21"/>
      <c r="E798" s="16">
        <v>7</v>
      </c>
      <c r="F798" s="21"/>
      <c r="G798" s="20"/>
      <c r="H798" s="20"/>
      <c r="I798" s="20"/>
      <c r="J798" s="20"/>
      <c r="K798" s="20"/>
    </row>
    <row r="799" spans="1:11">
      <c r="A799" s="16">
        <v>8</v>
      </c>
      <c r="E799" s="16">
        <v>8</v>
      </c>
      <c r="F799" s="21"/>
      <c r="G799" s="20"/>
      <c r="H799" s="20"/>
      <c r="I799" s="20"/>
      <c r="J799" s="20"/>
      <c r="K799" s="20"/>
    </row>
    <row r="800" spans="1:11">
      <c r="A800" s="16">
        <v>9</v>
      </c>
      <c r="E800" s="16">
        <v>9</v>
      </c>
      <c r="F800" s="21"/>
      <c r="G800" s="20"/>
      <c r="H800" s="20"/>
      <c r="I800" s="20"/>
      <c r="J800" s="20"/>
      <c r="K800" s="20"/>
    </row>
    <row r="801" spans="1:11">
      <c r="A801" s="24"/>
      <c r="E801" s="24"/>
      <c r="F801" s="12" t="s">
        <v>1</v>
      </c>
      <c r="G801" s="23" t="s">
        <v>1</v>
      </c>
      <c r="H801" s="23"/>
      <c r="I801" s="23"/>
      <c r="J801" s="23"/>
      <c r="K801" s="23"/>
    </row>
    <row r="802" spans="1:11">
      <c r="A802" s="16">
        <v>10</v>
      </c>
      <c r="C802" s="1" t="s">
        <v>7</v>
      </c>
      <c r="E802" s="16">
        <v>10</v>
      </c>
      <c r="G802" s="15"/>
      <c r="H802" s="20">
        <f>SUM(H792:H800)</f>
        <v>0</v>
      </c>
      <c r="I802" s="14"/>
      <c r="J802" s="15"/>
      <c r="K802" s="20">
        <f>SUM(K792:K800)</f>
        <v>0</v>
      </c>
    </row>
    <row r="803" spans="1:11">
      <c r="A803" s="16"/>
      <c r="E803" s="16"/>
      <c r="F803" s="12" t="s">
        <v>1</v>
      </c>
      <c r="G803" s="23" t="s">
        <v>1</v>
      </c>
      <c r="H803" s="23"/>
      <c r="I803" s="23"/>
      <c r="J803" s="23"/>
      <c r="K803" s="23"/>
    </row>
    <row r="804" spans="1:11">
      <c r="A804" s="16">
        <v>11</v>
      </c>
      <c r="C804" s="21"/>
      <c r="E804" s="16">
        <v>11</v>
      </c>
      <c r="F804" s="21"/>
      <c r="G804" s="20"/>
      <c r="H804" s="20"/>
      <c r="I804" s="20"/>
      <c r="J804" s="20"/>
      <c r="K804" s="20"/>
    </row>
    <row r="805" spans="1:11">
      <c r="A805" s="16">
        <v>12</v>
      </c>
      <c r="C805" s="9" t="s">
        <v>6</v>
      </c>
      <c r="E805" s="16">
        <v>12</v>
      </c>
      <c r="F805" s="21"/>
      <c r="G805" s="20"/>
      <c r="H805" s="20">
        <v>14917280</v>
      </c>
      <c r="I805" s="20"/>
      <c r="J805" s="20"/>
      <c r="K805" s="20">
        <v>16685568</v>
      </c>
    </row>
    <row r="806" spans="1:11">
      <c r="A806" s="16">
        <v>13</v>
      </c>
      <c r="C806" s="21" t="s">
        <v>5</v>
      </c>
      <c r="E806" s="16">
        <v>13</v>
      </c>
      <c r="F806" s="21"/>
      <c r="G806" s="20"/>
      <c r="H806" s="20"/>
      <c r="I806" s="20"/>
      <c r="J806" s="20"/>
      <c r="K806" s="20"/>
    </row>
    <row r="807" spans="1:11">
      <c r="A807" s="16">
        <v>14</v>
      </c>
      <c r="C807" s="1" t="s">
        <v>294</v>
      </c>
      <c r="E807" s="16">
        <v>14</v>
      </c>
      <c r="F807" s="21"/>
      <c r="G807" s="20"/>
      <c r="H807" s="20">
        <v>93445</v>
      </c>
      <c r="I807" s="20"/>
      <c r="J807" s="20"/>
      <c r="K807" s="20">
        <v>95000</v>
      </c>
    </row>
    <row r="808" spans="1:11">
      <c r="A808" s="16">
        <v>15</v>
      </c>
      <c r="E808" s="16">
        <v>15</v>
      </c>
      <c r="F808" s="21"/>
      <c r="G808" s="20"/>
      <c r="H808" s="20"/>
      <c r="I808" s="20"/>
      <c r="J808" s="20"/>
      <c r="K808" s="20"/>
    </row>
    <row r="809" spans="1:11">
      <c r="A809" s="16">
        <v>16</v>
      </c>
      <c r="E809" s="16">
        <v>16</v>
      </c>
      <c r="F809" s="21"/>
      <c r="G809" s="20"/>
      <c r="H809" s="20"/>
      <c r="I809" s="20"/>
      <c r="J809" s="20"/>
      <c r="K809" s="20"/>
    </row>
    <row r="810" spans="1:11">
      <c r="A810" s="16">
        <v>17</v>
      </c>
      <c r="C810" s="22"/>
      <c r="D810" s="18"/>
      <c r="E810" s="16">
        <v>17</v>
      </c>
      <c r="F810" s="21"/>
      <c r="G810" s="20"/>
      <c r="H810" s="20"/>
      <c r="I810" s="20"/>
      <c r="J810" s="20"/>
      <c r="K810" s="20"/>
    </row>
    <row r="811" spans="1:11">
      <c r="A811" s="16">
        <v>18</v>
      </c>
      <c r="C811" s="18"/>
      <c r="D811" s="18"/>
      <c r="E811" s="16">
        <v>18</v>
      </c>
      <c r="F811" s="21"/>
      <c r="G811" s="20"/>
      <c r="H811" s="20"/>
      <c r="I811" s="20"/>
      <c r="J811" s="20"/>
      <c r="K811" s="20"/>
    </row>
    <row r="812" spans="1:11">
      <c r="A812" s="16"/>
      <c r="C812" s="19"/>
      <c r="D812" s="18"/>
      <c r="E812" s="16"/>
      <c r="F812" s="12" t="s">
        <v>1</v>
      </c>
      <c r="G812" s="11" t="s">
        <v>1</v>
      </c>
      <c r="H812" s="10"/>
      <c r="I812" s="12"/>
      <c r="J812" s="11"/>
      <c r="K812" s="10"/>
    </row>
    <row r="813" spans="1:11">
      <c r="A813" s="16">
        <v>19</v>
      </c>
      <c r="C813" s="1" t="s">
        <v>4</v>
      </c>
      <c r="D813" s="18"/>
      <c r="E813" s="16">
        <v>19</v>
      </c>
      <c r="G813" s="14"/>
      <c r="H813" s="14">
        <f>SUM(H804:H811)</f>
        <v>15010725</v>
      </c>
      <c r="I813" s="20"/>
      <c r="J813" s="20"/>
      <c r="K813" s="14">
        <f>SUM(K804:K811)</f>
        <v>16780568</v>
      </c>
    </row>
    <row r="814" spans="1:11">
      <c r="A814" s="16"/>
      <c r="C814" s="19"/>
      <c r="D814" s="18"/>
      <c r="E814" s="16"/>
      <c r="F814" s="12" t="s">
        <v>1</v>
      </c>
      <c r="G814" s="11" t="s">
        <v>1</v>
      </c>
      <c r="H814" s="10"/>
      <c r="I814" s="12"/>
      <c r="J814" s="11"/>
      <c r="K814" s="10"/>
    </row>
    <row r="815" spans="1:11">
      <c r="A815" s="16"/>
      <c r="C815" s="18"/>
      <c r="D815" s="18"/>
      <c r="E815" s="16"/>
      <c r="H815" s="17"/>
    </row>
    <row r="816" spans="1:11">
      <c r="A816" s="16">
        <v>20</v>
      </c>
      <c r="C816" s="9" t="s">
        <v>3</v>
      </c>
      <c r="E816" s="16">
        <v>20</v>
      </c>
      <c r="G816" s="15"/>
      <c r="H816" s="14">
        <f>SUM(H802,H813)</f>
        <v>15010725</v>
      </c>
      <c r="I816" s="14"/>
      <c r="J816" s="15"/>
      <c r="K816" s="14">
        <f>SUM(K802,K813)</f>
        <v>16780568</v>
      </c>
    </row>
    <row r="817" spans="3:11">
      <c r="C817" s="13" t="s">
        <v>2</v>
      </c>
      <c r="E817" s="6"/>
      <c r="F817" s="12" t="s">
        <v>1</v>
      </c>
      <c r="G817" s="11" t="s">
        <v>1</v>
      </c>
      <c r="H817" s="10"/>
      <c r="I817" s="12"/>
      <c r="J817" s="11"/>
      <c r="K817" s="10"/>
    </row>
    <row r="818" spans="3:11">
      <c r="C818" s="9" t="s">
        <v>0</v>
      </c>
    </row>
    <row r="819" spans="3:11">
      <c r="D819" s="9"/>
      <c r="G819" s="5"/>
      <c r="H819" s="4"/>
      <c r="I819" s="8"/>
      <c r="J819" s="5"/>
      <c r="K819" s="4"/>
    </row>
    <row r="820" spans="3:11">
      <c r="D820" s="9"/>
      <c r="G820" s="5"/>
      <c r="H820" s="4"/>
      <c r="I820" s="8"/>
      <c r="J820" s="5"/>
      <c r="K820" s="4"/>
    </row>
    <row r="821" spans="3:11">
      <c r="D821" s="9"/>
      <c r="G821" s="5"/>
      <c r="H821" s="4"/>
      <c r="I821" s="8"/>
      <c r="J821" s="5"/>
      <c r="K821" s="4"/>
    </row>
    <row r="822" spans="3:11">
      <c r="D822" s="9"/>
      <c r="G822" s="5"/>
      <c r="H822" s="4"/>
      <c r="I822" s="8"/>
      <c r="J822" s="5"/>
      <c r="K822" s="4"/>
    </row>
    <row r="823" spans="3:11">
      <c r="D823" s="9"/>
      <c r="G823" s="5"/>
      <c r="H823" s="4"/>
      <c r="I823" s="8"/>
      <c r="J823" s="5"/>
      <c r="K823" s="4"/>
    </row>
    <row r="824" spans="3:11">
      <c r="D824" s="9"/>
      <c r="G824" s="5"/>
      <c r="H824" s="4"/>
      <c r="I824" s="8"/>
      <c r="J824" s="5"/>
      <c r="K824" s="4"/>
    </row>
    <row r="825" spans="3:11">
      <c r="D825" s="9"/>
      <c r="G825" s="5"/>
      <c r="H825" s="4"/>
      <c r="I825" s="8"/>
      <c r="J825" s="5"/>
      <c r="K825" s="4"/>
    </row>
    <row r="826" spans="3:11">
      <c r="D826" s="9"/>
      <c r="G826" s="5"/>
      <c r="H826" s="4"/>
      <c r="I826" s="8"/>
      <c r="J826" s="5"/>
      <c r="K826" s="4"/>
    </row>
    <row r="827" spans="3:11">
      <c r="D827" s="9"/>
      <c r="G827" s="5"/>
      <c r="H827" s="4"/>
      <c r="I827" s="8"/>
      <c r="J827" s="5"/>
      <c r="K827" s="4"/>
    </row>
    <row r="828" spans="3:11">
      <c r="D828" s="9"/>
      <c r="G828" s="5"/>
      <c r="H828" s="4"/>
      <c r="I828" s="8"/>
      <c r="J828" s="5"/>
      <c r="K828" s="4"/>
    </row>
    <row r="829" spans="3:11">
      <c r="D829" s="9"/>
      <c r="G829" s="5"/>
      <c r="H829" s="4"/>
      <c r="I829" s="8"/>
      <c r="J829" s="5"/>
      <c r="K829" s="4"/>
    </row>
    <row r="830" spans="3:11">
      <c r="D830" s="9"/>
      <c r="G830" s="5"/>
      <c r="H830" s="4"/>
      <c r="I830" s="8"/>
      <c r="J830" s="5"/>
      <c r="K830" s="4"/>
    </row>
    <row r="831" spans="3:11">
      <c r="D831" s="9"/>
      <c r="G831" s="5"/>
      <c r="H831" s="4"/>
      <c r="I831" s="8"/>
      <c r="J831" s="5"/>
      <c r="K831" s="4"/>
    </row>
    <row r="832" spans="3:11">
      <c r="D832" s="9"/>
      <c r="G832" s="5"/>
      <c r="H832" s="4"/>
      <c r="I832" s="8"/>
      <c r="J832" s="5"/>
      <c r="K832" s="4"/>
    </row>
    <row r="833" spans="4:11">
      <c r="D833" s="9"/>
      <c r="G833" s="5"/>
      <c r="H833" s="4"/>
      <c r="I833" s="8"/>
      <c r="J833" s="5"/>
      <c r="K833" s="4"/>
    </row>
    <row r="834" spans="4:11">
      <c r="D834" s="9"/>
      <c r="G834" s="5"/>
      <c r="H834" s="4"/>
      <c r="I834" s="8"/>
      <c r="J834" s="5"/>
      <c r="K834" s="4"/>
    </row>
    <row r="835" spans="4:11">
      <c r="D835" s="9"/>
      <c r="G835" s="5"/>
      <c r="H835" s="4"/>
      <c r="I835" s="8"/>
      <c r="J835" s="5"/>
      <c r="K835" s="4"/>
    </row>
    <row r="836" spans="4:11">
      <c r="D836" s="9"/>
      <c r="G836" s="5"/>
      <c r="H836" s="4"/>
      <c r="I836" s="8"/>
      <c r="J836" s="5"/>
      <c r="K836" s="4"/>
    </row>
    <row r="837" spans="4:11">
      <c r="D837" s="9"/>
      <c r="G837" s="5"/>
      <c r="H837" s="4"/>
      <c r="I837" s="8"/>
      <c r="J837" s="5"/>
      <c r="K837" s="4"/>
    </row>
    <row r="838" spans="4:11">
      <c r="D838" s="9"/>
      <c r="G838" s="5"/>
      <c r="H838" s="4"/>
      <c r="I838" s="8"/>
      <c r="J838" s="5"/>
      <c r="K838" s="4"/>
    </row>
    <row r="839" spans="4:11">
      <c r="D839" s="9"/>
      <c r="G839" s="5"/>
      <c r="H839" s="4"/>
      <c r="I839" s="8"/>
      <c r="J839" s="5"/>
      <c r="K839" s="4"/>
    </row>
    <row r="840" spans="4:11">
      <c r="D840" s="9"/>
      <c r="G840" s="5"/>
      <c r="H840" s="4"/>
      <c r="I840" s="8"/>
      <c r="J840" s="5"/>
      <c r="K840" s="4"/>
    </row>
    <row r="841" spans="4:11">
      <c r="D841" s="9"/>
      <c r="G841" s="5"/>
      <c r="H841" s="4"/>
      <c r="I841" s="8"/>
      <c r="J841" s="5"/>
      <c r="K841" s="4"/>
    </row>
    <row r="842" spans="4:11">
      <c r="D842" s="9"/>
      <c r="G842" s="5"/>
      <c r="H842" s="4"/>
      <c r="I842" s="8"/>
      <c r="J842" s="5"/>
      <c r="K842" s="4"/>
    </row>
    <row r="843" spans="4:11">
      <c r="D843" s="9"/>
      <c r="G843" s="5"/>
      <c r="H843" s="4"/>
      <c r="I843" s="8"/>
      <c r="J843" s="5"/>
      <c r="K843" s="4"/>
    </row>
    <row r="882" spans="4:11">
      <c r="D882" s="7"/>
      <c r="F882" s="6"/>
      <c r="G882" s="5"/>
      <c r="H882" s="4"/>
      <c r="J882" s="5"/>
      <c r="K882" s="4"/>
    </row>
  </sheetData>
  <mergeCells count="28">
    <mergeCell ref="A41:K41"/>
    <mergeCell ref="A5:K5"/>
    <mergeCell ref="A8:K8"/>
    <mergeCell ref="A9:K9"/>
    <mergeCell ref="A20:C20"/>
    <mergeCell ref="A36:K36"/>
    <mergeCell ref="A450:K450"/>
    <mergeCell ref="C79:J79"/>
    <mergeCell ref="A84:K84"/>
    <mergeCell ref="C121:J121"/>
    <mergeCell ref="A128:K128"/>
    <mergeCell ref="C135:D135"/>
    <mergeCell ref="C139:D139"/>
    <mergeCell ref="A175:K175"/>
    <mergeCell ref="C213:I213"/>
    <mergeCell ref="B227:K227"/>
    <mergeCell ref="C321:J321"/>
    <mergeCell ref="A412:K412"/>
    <mergeCell ref="A711:K711"/>
    <mergeCell ref="C745:J745"/>
    <mergeCell ref="A749:K749"/>
    <mergeCell ref="A786:K786"/>
    <mergeCell ref="A489:K489"/>
    <mergeCell ref="A526:K526"/>
    <mergeCell ref="A563:K563"/>
    <mergeCell ref="A600:K600"/>
    <mergeCell ref="A637:K637"/>
    <mergeCell ref="A674:K674"/>
  </mergeCells>
  <pageMargins left="0.7" right="0.7" top="0.75" bottom="0.75" header="0.3" footer="0.3"/>
  <pageSetup scale="53" fitToHeight="47" orientation="landscape" r:id="rId1"/>
  <rowBreaks count="19" manualBreakCount="19">
    <brk id="39" max="12" man="1"/>
    <brk id="82" max="10"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G882"/>
  <sheetViews>
    <sheetView showGridLines="0" zoomScaleNormal="100" zoomScaleSheetLayoutView="25" workbookViewId="0"/>
  </sheetViews>
  <sheetFormatPr defaultColWidth="11" defaultRowHeight="12"/>
  <cols>
    <col min="1" max="1" width="5.28515625" style="1" customWidth="1"/>
    <col min="2" max="2" width="2.140625" style="1" customWidth="1"/>
    <col min="3" max="3" width="35" style="1" customWidth="1"/>
    <col min="4" max="4" width="32.7109375" style="1" customWidth="1"/>
    <col min="5" max="5" width="9.28515625" style="1" customWidth="1"/>
    <col min="6" max="6" width="8.5703125" style="1" customWidth="1"/>
    <col min="7" max="7" width="17" style="3" customWidth="1"/>
    <col min="8" max="8" width="17" style="2" customWidth="1"/>
    <col min="9" max="9" width="7.5703125" style="1" customWidth="1"/>
    <col min="10" max="10" width="15.140625" style="3" customWidth="1"/>
    <col min="11" max="11" width="19.42578125" style="2" customWidth="1"/>
    <col min="12" max="12" width="13.7109375" style="1" bestFit="1" customWidth="1"/>
    <col min="13" max="243" width="11" style="1"/>
    <col min="244" max="244" width="5.28515625" style="1" customWidth="1"/>
    <col min="245" max="245" width="2.140625" style="1" customWidth="1"/>
    <col min="246" max="246" width="35" style="1" customWidth="1"/>
    <col min="247" max="247" width="32.7109375" style="1" customWidth="1"/>
    <col min="248" max="248" width="9.28515625" style="1" customWidth="1"/>
    <col min="249" max="249" width="8.5703125" style="1" customWidth="1"/>
    <col min="250" max="251" width="17" style="1" customWidth="1"/>
    <col min="252" max="252" width="7.5703125" style="1" customWidth="1"/>
    <col min="253" max="253" width="15.140625" style="1" customWidth="1"/>
    <col min="254" max="254" width="19.42578125" style="1" customWidth="1"/>
    <col min="255" max="499" width="11" style="1"/>
    <col min="500" max="500" width="5.28515625" style="1" customWidth="1"/>
    <col min="501" max="501" width="2.140625" style="1" customWidth="1"/>
    <col min="502" max="502" width="35" style="1" customWidth="1"/>
    <col min="503" max="503" width="32.7109375" style="1" customWidth="1"/>
    <col min="504" max="504" width="9.28515625" style="1" customWidth="1"/>
    <col min="505" max="505" width="8.5703125" style="1" customWidth="1"/>
    <col min="506" max="507" width="17" style="1" customWidth="1"/>
    <col min="508" max="508" width="7.5703125" style="1" customWidth="1"/>
    <col min="509" max="509" width="15.140625" style="1" customWidth="1"/>
    <col min="510" max="510" width="19.42578125" style="1" customWidth="1"/>
    <col min="511" max="755" width="11" style="1"/>
    <col min="756" max="756" width="5.28515625" style="1" customWidth="1"/>
    <col min="757" max="757" width="2.140625" style="1" customWidth="1"/>
    <col min="758" max="758" width="35" style="1" customWidth="1"/>
    <col min="759" max="759" width="32.7109375" style="1" customWidth="1"/>
    <col min="760" max="760" width="9.28515625" style="1" customWidth="1"/>
    <col min="761" max="761" width="8.5703125" style="1" customWidth="1"/>
    <col min="762" max="763" width="17" style="1" customWidth="1"/>
    <col min="764" max="764" width="7.5703125" style="1" customWidth="1"/>
    <col min="765" max="765" width="15.140625" style="1" customWidth="1"/>
    <col min="766" max="766" width="19.42578125" style="1" customWidth="1"/>
    <col min="767" max="1011" width="11" style="1"/>
    <col min="1012" max="1012" width="5.28515625" style="1" customWidth="1"/>
    <col min="1013" max="1013" width="2.140625" style="1" customWidth="1"/>
    <col min="1014" max="1014" width="35" style="1" customWidth="1"/>
    <col min="1015" max="1015" width="32.7109375" style="1" customWidth="1"/>
    <col min="1016" max="1016" width="9.28515625" style="1" customWidth="1"/>
    <col min="1017" max="1017" width="8.5703125" style="1" customWidth="1"/>
    <col min="1018" max="1019" width="17" style="1" customWidth="1"/>
    <col min="1020" max="1020" width="7.5703125" style="1" customWidth="1"/>
    <col min="1021" max="1021" width="15.140625" style="1" customWidth="1"/>
    <col min="1022" max="1022" width="19.42578125" style="1" customWidth="1"/>
    <col min="1023" max="1267" width="11" style="1"/>
    <col min="1268" max="1268" width="5.28515625" style="1" customWidth="1"/>
    <col min="1269" max="1269" width="2.140625" style="1" customWidth="1"/>
    <col min="1270" max="1270" width="35" style="1" customWidth="1"/>
    <col min="1271" max="1271" width="32.7109375" style="1" customWidth="1"/>
    <col min="1272" max="1272" width="9.28515625" style="1" customWidth="1"/>
    <col min="1273" max="1273" width="8.5703125" style="1" customWidth="1"/>
    <col min="1274" max="1275" width="17" style="1" customWidth="1"/>
    <col min="1276" max="1276" width="7.5703125" style="1" customWidth="1"/>
    <col min="1277" max="1277" width="15.140625" style="1" customWidth="1"/>
    <col min="1278" max="1278" width="19.42578125" style="1" customWidth="1"/>
    <col min="1279" max="1523" width="11" style="1"/>
    <col min="1524" max="1524" width="5.28515625" style="1" customWidth="1"/>
    <col min="1525" max="1525" width="2.140625" style="1" customWidth="1"/>
    <col min="1526" max="1526" width="35" style="1" customWidth="1"/>
    <col min="1527" max="1527" width="32.7109375" style="1" customWidth="1"/>
    <col min="1528" max="1528" width="9.28515625" style="1" customWidth="1"/>
    <col min="1529" max="1529" width="8.5703125" style="1" customWidth="1"/>
    <col min="1530" max="1531" width="17" style="1" customWidth="1"/>
    <col min="1532" max="1532" width="7.5703125" style="1" customWidth="1"/>
    <col min="1533" max="1533" width="15.140625" style="1" customWidth="1"/>
    <col min="1534" max="1534" width="19.42578125" style="1" customWidth="1"/>
    <col min="1535" max="1779" width="11" style="1"/>
    <col min="1780" max="1780" width="5.28515625" style="1" customWidth="1"/>
    <col min="1781" max="1781" width="2.140625" style="1" customWidth="1"/>
    <col min="1782" max="1782" width="35" style="1" customWidth="1"/>
    <col min="1783" max="1783" width="32.7109375" style="1" customWidth="1"/>
    <col min="1784" max="1784" width="9.28515625" style="1" customWidth="1"/>
    <col min="1785" max="1785" width="8.5703125" style="1" customWidth="1"/>
    <col min="1786" max="1787" width="17" style="1" customWidth="1"/>
    <col min="1788" max="1788" width="7.5703125" style="1" customWidth="1"/>
    <col min="1789" max="1789" width="15.140625" style="1" customWidth="1"/>
    <col min="1790" max="1790" width="19.42578125" style="1" customWidth="1"/>
    <col min="1791" max="2035" width="11" style="1"/>
    <col min="2036" max="2036" width="5.28515625" style="1" customWidth="1"/>
    <col min="2037" max="2037" width="2.140625" style="1" customWidth="1"/>
    <col min="2038" max="2038" width="35" style="1" customWidth="1"/>
    <col min="2039" max="2039" width="32.7109375" style="1" customWidth="1"/>
    <col min="2040" max="2040" width="9.28515625" style="1" customWidth="1"/>
    <col min="2041" max="2041" width="8.5703125" style="1" customWidth="1"/>
    <col min="2042" max="2043" width="17" style="1" customWidth="1"/>
    <col min="2044" max="2044" width="7.5703125" style="1" customWidth="1"/>
    <col min="2045" max="2045" width="15.140625" style="1" customWidth="1"/>
    <col min="2046" max="2046" width="19.42578125" style="1" customWidth="1"/>
    <col min="2047" max="2291" width="11" style="1"/>
    <col min="2292" max="2292" width="5.28515625" style="1" customWidth="1"/>
    <col min="2293" max="2293" width="2.140625" style="1" customWidth="1"/>
    <col min="2294" max="2294" width="35" style="1" customWidth="1"/>
    <col min="2295" max="2295" width="32.7109375" style="1" customWidth="1"/>
    <col min="2296" max="2296" width="9.28515625" style="1" customWidth="1"/>
    <col min="2297" max="2297" width="8.5703125" style="1" customWidth="1"/>
    <col min="2298" max="2299" width="17" style="1" customWidth="1"/>
    <col min="2300" max="2300" width="7.5703125" style="1" customWidth="1"/>
    <col min="2301" max="2301" width="15.140625" style="1" customWidth="1"/>
    <col min="2302" max="2302" width="19.42578125" style="1" customWidth="1"/>
    <col min="2303" max="2547" width="11" style="1"/>
    <col min="2548" max="2548" width="5.28515625" style="1" customWidth="1"/>
    <col min="2549" max="2549" width="2.140625" style="1" customWidth="1"/>
    <col min="2550" max="2550" width="35" style="1" customWidth="1"/>
    <col min="2551" max="2551" width="32.7109375" style="1" customWidth="1"/>
    <col min="2552" max="2552" width="9.28515625" style="1" customWidth="1"/>
    <col min="2553" max="2553" width="8.5703125" style="1" customWidth="1"/>
    <col min="2554" max="2555" width="17" style="1" customWidth="1"/>
    <col min="2556" max="2556" width="7.5703125" style="1" customWidth="1"/>
    <col min="2557" max="2557" width="15.140625" style="1" customWidth="1"/>
    <col min="2558" max="2558" width="19.42578125" style="1" customWidth="1"/>
    <col min="2559" max="2803" width="11" style="1"/>
    <col min="2804" max="2804" width="5.28515625" style="1" customWidth="1"/>
    <col min="2805" max="2805" width="2.140625" style="1" customWidth="1"/>
    <col min="2806" max="2806" width="35" style="1" customWidth="1"/>
    <col min="2807" max="2807" width="32.7109375" style="1" customWidth="1"/>
    <col min="2808" max="2808" width="9.28515625" style="1" customWidth="1"/>
    <col min="2809" max="2809" width="8.5703125" style="1" customWidth="1"/>
    <col min="2810" max="2811" width="17" style="1" customWidth="1"/>
    <col min="2812" max="2812" width="7.5703125" style="1" customWidth="1"/>
    <col min="2813" max="2813" width="15.140625" style="1" customWidth="1"/>
    <col min="2814" max="2814" width="19.42578125" style="1" customWidth="1"/>
    <col min="2815" max="3059" width="11" style="1"/>
    <col min="3060" max="3060" width="5.28515625" style="1" customWidth="1"/>
    <col min="3061" max="3061" width="2.140625" style="1" customWidth="1"/>
    <col min="3062" max="3062" width="35" style="1" customWidth="1"/>
    <col min="3063" max="3063" width="32.7109375" style="1" customWidth="1"/>
    <col min="3064" max="3064" width="9.28515625" style="1" customWidth="1"/>
    <col min="3065" max="3065" width="8.5703125" style="1" customWidth="1"/>
    <col min="3066" max="3067" width="17" style="1" customWidth="1"/>
    <col min="3068" max="3068" width="7.5703125" style="1" customWidth="1"/>
    <col min="3069" max="3069" width="15.140625" style="1" customWidth="1"/>
    <col min="3070" max="3070" width="19.42578125" style="1" customWidth="1"/>
    <col min="3071" max="3315" width="11" style="1"/>
    <col min="3316" max="3316" width="5.28515625" style="1" customWidth="1"/>
    <col min="3317" max="3317" width="2.140625" style="1" customWidth="1"/>
    <col min="3318" max="3318" width="35" style="1" customWidth="1"/>
    <col min="3319" max="3319" width="32.7109375" style="1" customWidth="1"/>
    <col min="3320" max="3320" width="9.28515625" style="1" customWidth="1"/>
    <col min="3321" max="3321" width="8.5703125" style="1" customWidth="1"/>
    <col min="3322" max="3323" width="17" style="1" customWidth="1"/>
    <col min="3324" max="3324" width="7.5703125" style="1" customWidth="1"/>
    <col min="3325" max="3325" width="15.140625" style="1" customWidth="1"/>
    <col min="3326" max="3326" width="19.42578125" style="1" customWidth="1"/>
    <col min="3327" max="3571" width="11" style="1"/>
    <col min="3572" max="3572" width="5.28515625" style="1" customWidth="1"/>
    <col min="3573" max="3573" width="2.140625" style="1" customWidth="1"/>
    <col min="3574" max="3574" width="35" style="1" customWidth="1"/>
    <col min="3575" max="3575" width="32.7109375" style="1" customWidth="1"/>
    <col min="3576" max="3576" width="9.28515625" style="1" customWidth="1"/>
    <col min="3577" max="3577" width="8.5703125" style="1" customWidth="1"/>
    <col min="3578" max="3579" width="17" style="1" customWidth="1"/>
    <col min="3580" max="3580" width="7.5703125" style="1" customWidth="1"/>
    <col min="3581" max="3581" width="15.140625" style="1" customWidth="1"/>
    <col min="3582" max="3582" width="19.42578125" style="1" customWidth="1"/>
    <col min="3583" max="3827" width="11" style="1"/>
    <col min="3828" max="3828" width="5.28515625" style="1" customWidth="1"/>
    <col min="3829" max="3829" width="2.140625" style="1" customWidth="1"/>
    <col min="3830" max="3830" width="35" style="1" customWidth="1"/>
    <col min="3831" max="3831" width="32.7109375" style="1" customWidth="1"/>
    <col min="3832" max="3832" width="9.28515625" style="1" customWidth="1"/>
    <col min="3833" max="3833" width="8.5703125" style="1" customWidth="1"/>
    <col min="3834" max="3835" width="17" style="1" customWidth="1"/>
    <col min="3836" max="3836" width="7.5703125" style="1" customWidth="1"/>
    <col min="3837" max="3837" width="15.140625" style="1" customWidth="1"/>
    <col min="3838" max="3838" width="19.42578125" style="1" customWidth="1"/>
    <col min="3839" max="4083" width="11" style="1"/>
    <col min="4084" max="4084" width="5.28515625" style="1" customWidth="1"/>
    <col min="4085" max="4085" width="2.140625" style="1" customWidth="1"/>
    <col min="4086" max="4086" width="35" style="1" customWidth="1"/>
    <col min="4087" max="4087" width="32.7109375" style="1" customWidth="1"/>
    <col min="4088" max="4088" width="9.28515625" style="1" customWidth="1"/>
    <col min="4089" max="4089" width="8.5703125" style="1" customWidth="1"/>
    <col min="4090" max="4091" width="17" style="1" customWidth="1"/>
    <col min="4092" max="4092" width="7.5703125" style="1" customWidth="1"/>
    <col min="4093" max="4093" width="15.140625" style="1" customWidth="1"/>
    <col min="4094" max="4094" width="19.42578125" style="1" customWidth="1"/>
    <col min="4095" max="4339" width="11" style="1"/>
    <col min="4340" max="4340" width="5.28515625" style="1" customWidth="1"/>
    <col min="4341" max="4341" width="2.140625" style="1" customWidth="1"/>
    <col min="4342" max="4342" width="35" style="1" customWidth="1"/>
    <col min="4343" max="4343" width="32.7109375" style="1" customWidth="1"/>
    <col min="4344" max="4344" width="9.28515625" style="1" customWidth="1"/>
    <col min="4345" max="4345" width="8.5703125" style="1" customWidth="1"/>
    <col min="4346" max="4347" width="17" style="1" customWidth="1"/>
    <col min="4348" max="4348" width="7.5703125" style="1" customWidth="1"/>
    <col min="4349" max="4349" width="15.140625" style="1" customWidth="1"/>
    <col min="4350" max="4350" width="19.42578125" style="1" customWidth="1"/>
    <col min="4351" max="4595" width="11" style="1"/>
    <col min="4596" max="4596" width="5.28515625" style="1" customWidth="1"/>
    <col min="4597" max="4597" width="2.140625" style="1" customWidth="1"/>
    <col min="4598" max="4598" width="35" style="1" customWidth="1"/>
    <col min="4599" max="4599" width="32.7109375" style="1" customWidth="1"/>
    <col min="4600" max="4600" width="9.28515625" style="1" customWidth="1"/>
    <col min="4601" max="4601" width="8.5703125" style="1" customWidth="1"/>
    <col min="4602" max="4603" width="17" style="1" customWidth="1"/>
    <col min="4604" max="4604" width="7.5703125" style="1" customWidth="1"/>
    <col min="4605" max="4605" width="15.140625" style="1" customWidth="1"/>
    <col min="4606" max="4606" width="19.42578125" style="1" customWidth="1"/>
    <col min="4607" max="4851" width="11" style="1"/>
    <col min="4852" max="4852" width="5.28515625" style="1" customWidth="1"/>
    <col min="4853" max="4853" width="2.140625" style="1" customWidth="1"/>
    <col min="4854" max="4854" width="35" style="1" customWidth="1"/>
    <col min="4855" max="4855" width="32.7109375" style="1" customWidth="1"/>
    <col min="4856" max="4856" width="9.28515625" style="1" customWidth="1"/>
    <col min="4857" max="4857" width="8.5703125" style="1" customWidth="1"/>
    <col min="4858" max="4859" width="17" style="1" customWidth="1"/>
    <col min="4860" max="4860" width="7.5703125" style="1" customWidth="1"/>
    <col min="4861" max="4861" width="15.140625" style="1" customWidth="1"/>
    <col min="4862" max="4862" width="19.42578125" style="1" customWidth="1"/>
    <col min="4863" max="5107" width="11" style="1"/>
    <col min="5108" max="5108" width="5.28515625" style="1" customWidth="1"/>
    <col min="5109" max="5109" width="2.140625" style="1" customWidth="1"/>
    <col min="5110" max="5110" width="35" style="1" customWidth="1"/>
    <col min="5111" max="5111" width="32.7109375" style="1" customWidth="1"/>
    <col min="5112" max="5112" width="9.28515625" style="1" customWidth="1"/>
    <col min="5113" max="5113" width="8.5703125" style="1" customWidth="1"/>
    <col min="5114" max="5115" width="17" style="1" customWidth="1"/>
    <col min="5116" max="5116" width="7.5703125" style="1" customWidth="1"/>
    <col min="5117" max="5117" width="15.140625" style="1" customWidth="1"/>
    <col min="5118" max="5118" width="19.42578125" style="1" customWidth="1"/>
    <col min="5119" max="5363" width="11" style="1"/>
    <col min="5364" max="5364" width="5.28515625" style="1" customWidth="1"/>
    <col min="5365" max="5365" width="2.140625" style="1" customWidth="1"/>
    <col min="5366" max="5366" width="35" style="1" customWidth="1"/>
    <col min="5367" max="5367" width="32.7109375" style="1" customWidth="1"/>
    <col min="5368" max="5368" width="9.28515625" style="1" customWidth="1"/>
    <col min="5369" max="5369" width="8.5703125" style="1" customWidth="1"/>
    <col min="5370" max="5371" width="17" style="1" customWidth="1"/>
    <col min="5372" max="5372" width="7.5703125" style="1" customWidth="1"/>
    <col min="5373" max="5373" width="15.140625" style="1" customWidth="1"/>
    <col min="5374" max="5374" width="19.42578125" style="1" customWidth="1"/>
    <col min="5375" max="5619" width="11" style="1"/>
    <col min="5620" max="5620" width="5.28515625" style="1" customWidth="1"/>
    <col min="5621" max="5621" width="2.140625" style="1" customWidth="1"/>
    <col min="5622" max="5622" width="35" style="1" customWidth="1"/>
    <col min="5623" max="5623" width="32.7109375" style="1" customWidth="1"/>
    <col min="5624" max="5624" width="9.28515625" style="1" customWidth="1"/>
    <col min="5625" max="5625" width="8.5703125" style="1" customWidth="1"/>
    <col min="5626" max="5627" width="17" style="1" customWidth="1"/>
    <col min="5628" max="5628" width="7.5703125" style="1" customWidth="1"/>
    <col min="5629" max="5629" width="15.140625" style="1" customWidth="1"/>
    <col min="5630" max="5630" width="19.42578125" style="1" customWidth="1"/>
    <col min="5631" max="5875" width="11" style="1"/>
    <col min="5876" max="5876" width="5.28515625" style="1" customWidth="1"/>
    <col min="5877" max="5877" width="2.140625" style="1" customWidth="1"/>
    <col min="5878" max="5878" width="35" style="1" customWidth="1"/>
    <col min="5879" max="5879" width="32.7109375" style="1" customWidth="1"/>
    <col min="5880" max="5880" width="9.28515625" style="1" customWidth="1"/>
    <col min="5881" max="5881" width="8.5703125" style="1" customWidth="1"/>
    <col min="5882" max="5883" width="17" style="1" customWidth="1"/>
    <col min="5884" max="5884" width="7.5703125" style="1" customWidth="1"/>
    <col min="5885" max="5885" width="15.140625" style="1" customWidth="1"/>
    <col min="5886" max="5886" width="19.42578125" style="1" customWidth="1"/>
    <col min="5887" max="6131" width="11" style="1"/>
    <col min="6132" max="6132" width="5.28515625" style="1" customWidth="1"/>
    <col min="6133" max="6133" width="2.140625" style="1" customWidth="1"/>
    <col min="6134" max="6134" width="35" style="1" customWidth="1"/>
    <col min="6135" max="6135" width="32.7109375" style="1" customWidth="1"/>
    <col min="6136" max="6136" width="9.28515625" style="1" customWidth="1"/>
    <col min="6137" max="6137" width="8.5703125" style="1" customWidth="1"/>
    <col min="6138" max="6139" width="17" style="1" customWidth="1"/>
    <col min="6140" max="6140" width="7.5703125" style="1" customWidth="1"/>
    <col min="6141" max="6141" width="15.140625" style="1" customWidth="1"/>
    <col min="6142" max="6142" width="19.42578125" style="1" customWidth="1"/>
    <col min="6143" max="6387" width="11" style="1"/>
    <col min="6388" max="6388" width="5.28515625" style="1" customWidth="1"/>
    <col min="6389" max="6389" width="2.140625" style="1" customWidth="1"/>
    <col min="6390" max="6390" width="35" style="1" customWidth="1"/>
    <col min="6391" max="6391" width="32.7109375" style="1" customWidth="1"/>
    <col min="6392" max="6392" width="9.28515625" style="1" customWidth="1"/>
    <col min="6393" max="6393" width="8.5703125" style="1" customWidth="1"/>
    <col min="6394" max="6395" width="17" style="1" customWidth="1"/>
    <col min="6396" max="6396" width="7.5703125" style="1" customWidth="1"/>
    <col min="6397" max="6397" width="15.140625" style="1" customWidth="1"/>
    <col min="6398" max="6398" width="19.42578125" style="1" customWidth="1"/>
    <col min="6399" max="6643" width="11" style="1"/>
    <col min="6644" max="6644" width="5.28515625" style="1" customWidth="1"/>
    <col min="6645" max="6645" width="2.140625" style="1" customWidth="1"/>
    <col min="6646" max="6646" width="35" style="1" customWidth="1"/>
    <col min="6647" max="6647" width="32.7109375" style="1" customWidth="1"/>
    <col min="6648" max="6648" width="9.28515625" style="1" customWidth="1"/>
    <col min="6649" max="6649" width="8.5703125" style="1" customWidth="1"/>
    <col min="6650" max="6651" width="17" style="1" customWidth="1"/>
    <col min="6652" max="6652" width="7.5703125" style="1" customWidth="1"/>
    <col min="6653" max="6653" width="15.140625" style="1" customWidth="1"/>
    <col min="6654" max="6654" width="19.42578125" style="1" customWidth="1"/>
    <col min="6655" max="6899" width="11" style="1"/>
    <col min="6900" max="6900" width="5.28515625" style="1" customWidth="1"/>
    <col min="6901" max="6901" width="2.140625" style="1" customWidth="1"/>
    <col min="6902" max="6902" width="35" style="1" customWidth="1"/>
    <col min="6903" max="6903" width="32.7109375" style="1" customWidth="1"/>
    <col min="6904" max="6904" width="9.28515625" style="1" customWidth="1"/>
    <col min="6905" max="6905" width="8.5703125" style="1" customWidth="1"/>
    <col min="6906" max="6907" width="17" style="1" customWidth="1"/>
    <col min="6908" max="6908" width="7.5703125" style="1" customWidth="1"/>
    <col min="6909" max="6909" width="15.140625" style="1" customWidth="1"/>
    <col min="6910" max="6910" width="19.42578125" style="1" customWidth="1"/>
    <col min="6911" max="7155" width="11" style="1"/>
    <col min="7156" max="7156" width="5.28515625" style="1" customWidth="1"/>
    <col min="7157" max="7157" width="2.140625" style="1" customWidth="1"/>
    <col min="7158" max="7158" width="35" style="1" customWidth="1"/>
    <col min="7159" max="7159" width="32.7109375" style="1" customWidth="1"/>
    <col min="7160" max="7160" width="9.28515625" style="1" customWidth="1"/>
    <col min="7161" max="7161" width="8.5703125" style="1" customWidth="1"/>
    <col min="7162" max="7163" width="17" style="1" customWidth="1"/>
    <col min="7164" max="7164" width="7.5703125" style="1" customWidth="1"/>
    <col min="7165" max="7165" width="15.140625" style="1" customWidth="1"/>
    <col min="7166" max="7166" width="19.42578125" style="1" customWidth="1"/>
    <col min="7167" max="7411" width="11" style="1"/>
    <col min="7412" max="7412" width="5.28515625" style="1" customWidth="1"/>
    <col min="7413" max="7413" width="2.140625" style="1" customWidth="1"/>
    <col min="7414" max="7414" width="35" style="1" customWidth="1"/>
    <col min="7415" max="7415" width="32.7109375" style="1" customWidth="1"/>
    <col min="7416" max="7416" width="9.28515625" style="1" customWidth="1"/>
    <col min="7417" max="7417" width="8.5703125" style="1" customWidth="1"/>
    <col min="7418" max="7419" width="17" style="1" customWidth="1"/>
    <col min="7420" max="7420" width="7.5703125" style="1" customWidth="1"/>
    <col min="7421" max="7421" width="15.140625" style="1" customWidth="1"/>
    <col min="7422" max="7422" width="19.42578125" style="1" customWidth="1"/>
    <col min="7423" max="7667" width="11" style="1"/>
    <col min="7668" max="7668" width="5.28515625" style="1" customWidth="1"/>
    <col min="7669" max="7669" width="2.140625" style="1" customWidth="1"/>
    <col min="7670" max="7670" width="35" style="1" customWidth="1"/>
    <col min="7671" max="7671" width="32.7109375" style="1" customWidth="1"/>
    <col min="7672" max="7672" width="9.28515625" style="1" customWidth="1"/>
    <col min="7673" max="7673" width="8.5703125" style="1" customWidth="1"/>
    <col min="7674" max="7675" width="17" style="1" customWidth="1"/>
    <col min="7676" max="7676" width="7.5703125" style="1" customWidth="1"/>
    <col min="7677" max="7677" width="15.140625" style="1" customWidth="1"/>
    <col min="7678" max="7678" width="19.42578125" style="1" customWidth="1"/>
    <col min="7679" max="7923" width="11" style="1"/>
    <col min="7924" max="7924" width="5.28515625" style="1" customWidth="1"/>
    <col min="7925" max="7925" width="2.140625" style="1" customWidth="1"/>
    <col min="7926" max="7926" width="35" style="1" customWidth="1"/>
    <col min="7927" max="7927" width="32.7109375" style="1" customWidth="1"/>
    <col min="7928" max="7928" width="9.28515625" style="1" customWidth="1"/>
    <col min="7929" max="7929" width="8.5703125" style="1" customWidth="1"/>
    <col min="7930" max="7931" width="17" style="1" customWidth="1"/>
    <col min="7932" max="7932" width="7.5703125" style="1" customWidth="1"/>
    <col min="7933" max="7933" width="15.140625" style="1" customWidth="1"/>
    <col min="7934" max="7934" width="19.42578125" style="1" customWidth="1"/>
    <col min="7935" max="8179" width="11" style="1"/>
    <col min="8180" max="8180" width="5.28515625" style="1" customWidth="1"/>
    <col min="8181" max="8181" width="2.140625" style="1" customWidth="1"/>
    <col min="8182" max="8182" width="35" style="1" customWidth="1"/>
    <col min="8183" max="8183" width="32.7109375" style="1" customWidth="1"/>
    <col min="8184" max="8184" width="9.28515625" style="1" customWidth="1"/>
    <col min="8185" max="8185" width="8.5703125" style="1" customWidth="1"/>
    <col min="8186" max="8187" width="17" style="1" customWidth="1"/>
    <col min="8188" max="8188" width="7.5703125" style="1" customWidth="1"/>
    <col min="8189" max="8189" width="15.140625" style="1" customWidth="1"/>
    <col min="8190" max="8190" width="19.42578125" style="1" customWidth="1"/>
    <col min="8191" max="8435" width="11" style="1"/>
    <col min="8436" max="8436" width="5.28515625" style="1" customWidth="1"/>
    <col min="8437" max="8437" width="2.140625" style="1" customWidth="1"/>
    <col min="8438" max="8438" width="35" style="1" customWidth="1"/>
    <col min="8439" max="8439" width="32.7109375" style="1" customWidth="1"/>
    <col min="8440" max="8440" width="9.28515625" style="1" customWidth="1"/>
    <col min="8441" max="8441" width="8.5703125" style="1" customWidth="1"/>
    <col min="8442" max="8443" width="17" style="1" customWidth="1"/>
    <col min="8444" max="8444" width="7.5703125" style="1" customWidth="1"/>
    <col min="8445" max="8445" width="15.140625" style="1" customWidth="1"/>
    <col min="8446" max="8446" width="19.42578125" style="1" customWidth="1"/>
    <col min="8447" max="8691" width="11" style="1"/>
    <col min="8692" max="8692" width="5.28515625" style="1" customWidth="1"/>
    <col min="8693" max="8693" width="2.140625" style="1" customWidth="1"/>
    <col min="8694" max="8694" width="35" style="1" customWidth="1"/>
    <col min="8695" max="8695" width="32.7109375" style="1" customWidth="1"/>
    <col min="8696" max="8696" width="9.28515625" style="1" customWidth="1"/>
    <col min="8697" max="8697" width="8.5703125" style="1" customWidth="1"/>
    <col min="8698" max="8699" width="17" style="1" customWidth="1"/>
    <col min="8700" max="8700" width="7.5703125" style="1" customWidth="1"/>
    <col min="8701" max="8701" width="15.140625" style="1" customWidth="1"/>
    <col min="8702" max="8702" width="19.42578125" style="1" customWidth="1"/>
    <col min="8703" max="8947" width="11" style="1"/>
    <col min="8948" max="8948" width="5.28515625" style="1" customWidth="1"/>
    <col min="8949" max="8949" width="2.140625" style="1" customWidth="1"/>
    <col min="8950" max="8950" width="35" style="1" customWidth="1"/>
    <col min="8951" max="8951" width="32.7109375" style="1" customWidth="1"/>
    <col min="8952" max="8952" width="9.28515625" style="1" customWidth="1"/>
    <col min="8953" max="8953" width="8.5703125" style="1" customWidth="1"/>
    <col min="8954" max="8955" width="17" style="1" customWidth="1"/>
    <col min="8956" max="8956" width="7.5703125" style="1" customWidth="1"/>
    <col min="8957" max="8957" width="15.140625" style="1" customWidth="1"/>
    <col min="8958" max="8958" width="19.42578125" style="1" customWidth="1"/>
    <col min="8959" max="9203" width="11" style="1"/>
    <col min="9204" max="9204" width="5.28515625" style="1" customWidth="1"/>
    <col min="9205" max="9205" width="2.140625" style="1" customWidth="1"/>
    <col min="9206" max="9206" width="35" style="1" customWidth="1"/>
    <col min="9207" max="9207" width="32.7109375" style="1" customWidth="1"/>
    <col min="9208" max="9208" width="9.28515625" style="1" customWidth="1"/>
    <col min="9209" max="9209" width="8.5703125" style="1" customWidth="1"/>
    <col min="9210" max="9211" width="17" style="1" customWidth="1"/>
    <col min="9212" max="9212" width="7.5703125" style="1" customWidth="1"/>
    <col min="9213" max="9213" width="15.140625" style="1" customWidth="1"/>
    <col min="9214" max="9214" width="19.42578125" style="1" customWidth="1"/>
    <col min="9215" max="9459" width="11" style="1"/>
    <col min="9460" max="9460" width="5.28515625" style="1" customWidth="1"/>
    <col min="9461" max="9461" width="2.140625" style="1" customWidth="1"/>
    <col min="9462" max="9462" width="35" style="1" customWidth="1"/>
    <col min="9463" max="9463" width="32.7109375" style="1" customWidth="1"/>
    <col min="9464" max="9464" width="9.28515625" style="1" customWidth="1"/>
    <col min="9465" max="9465" width="8.5703125" style="1" customWidth="1"/>
    <col min="9466" max="9467" width="17" style="1" customWidth="1"/>
    <col min="9468" max="9468" width="7.5703125" style="1" customWidth="1"/>
    <col min="9469" max="9469" width="15.140625" style="1" customWidth="1"/>
    <col min="9470" max="9470" width="19.42578125" style="1" customWidth="1"/>
    <col min="9471" max="9715" width="11" style="1"/>
    <col min="9716" max="9716" width="5.28515625" style="1" customWidth="1"/>
    <col min="9717" max="9717" width="2.140625" style="1" customWidth="1"/>
    <col min="9718" max="9718" width="35" style="1" customWidth="1"/>
    <col min="9719" max="9719" width="32.7109375" style="1" customWidth="1"/>
    <col min="9720" max="9720" width="9.28515625" style="1" customWidth="1"/>
    <col min="9721" max="9721" width="8.5703125" style="1" customWidth="1"/>
    <col min="9722" max="9723" width="17" style="1" customWidth="1"/>
    <col min="9724" max="9724" width="7.5703125" style="1" customWidth="1"/>
    <col min="9725" max="9725" width="15.140625" style="1" customWidth="1"/>
    <col min="9726" max="9726" width="19.42578125" style="1" customWidth="1"/>
    <col min="9727" max="9971" width="11" style="1"/>
    <col min="9972" max="9972" width="5.28515625" style="1" customWidth="1"/>
    <col min="9973" max="9973" width="2.140625" style="1" customWidth="1"/>
    <col min="9974" max="9974" width="35" style="1" customWidth="1"/>
    <col min="9975" max="9975" width="32.7109375" style="1" customWidth="1"/>
    <col min="9976" max="9976" width="9.28515625" style="1" customWidth="1"/>
    <col min="9977" max="9977" width="8.5703125" style="1" customWidth="1"/>
    <col min="9978" max="9979" width="17" style="1" customWidth="1"/>
    <col min="9980" max="9980" width="7.5703125" style="1" customWidth="1"/>
    <col min="9981" max="9981" width="15.140625" style="1" customWidth="1"/>
    <col min="9982" max="9982" width="19.42578125" style="1" customWidth="1"/>
    <col min="9983" max="10227" width="11" style="1"/>
    <col min="10228" max="10228" width="5.28515625" style="1" customWidth="1"/>
    <col min="10229" max="10229" width="2.140625" style="1" customWidth="1"/>
    <col min="10230" max="10230" width="35" style="1" customWidth="1"/>
    <col min="10231" max="10231" width="32.7109375" style="1" customWidth="1"/>
    <col min="10232" max="10232" width="9.28515625" style="1" customWidth="1"/>
    <col min="10233" max="10233" width="8.5703125" style="1" customWidth="1"/>
    <col min="10234" max="10235" width="17" style="1" customWidth="1"/>
    <col min="10236" max="10236" width="7.5703125" style="1" customWidth="1"/>
    <col min="10237" max="10237" width="15.140625" style="1" customWidth="1"/>
    <col min="10238" max="10238" width="19.42578125" style="1" customWidth="1"/>
    <col min="10239" max="10483" width="11" style="1"/>
    <col min="10484" max="10484" width="5.28515625" style="1" customWidth="1"/>
    <col min="10485" max="10485" width="2.140625" style="1" customWidth="1"/>
    <col min="10486" max="10486" width="35" style="1" customWidth="1"/>
    <col min="10487" max="10487" width="32.7109375" style="1" customWidth="1"/>
    <col min="10488" max="10488" width="9.28515625" style="1" customWidth="1"/>
    <col min="10489" max="10489" width="8.5703125" style="1" customWidth="1"/>
    <col min="10490" max="10491" width="17" style="1" customWidth="1"/>
    <col min="10492" max="10492" width="7.5703125" style="1" customWidth="1"/>
    <col min="10493" max="10493" width="15.140625" style="1" customWidth="1"/>
    <col min="10494" max="10494" width="19.42578125" style="1" customWidth="1"/>
    <col min="10495" max="10739" width="11" style="1"/>
    <col min="10740" max="10740" width="5.28515625" style="1" customWidth="1"/>
    <col min="10741" max="10741" width="2.140625" style="1" customWidth="1"/>
    <col min="10742" max="10742" width="35" style="1" customWidth="1"/>
    <col min="10743" max="10743" width="32.7109375" style="1" customWidth="1"/>
    <col min="10744" max="10744" width="9.28515625" style="1" customWidth="1"/>
    <col min="10745" max="10745" width="8.5703125" style="1" customWidth="1"/>
    <col min="10746" max="10747" width="17" style="1" customWidth="1"/>
    <col min="10748" max="10748" width="7.5703125" style="1" customWidth="1"/>
    <col min="10749" max="10749" width="15.140625" style="1" customWidth="1"/>
    <col min="10750" max="10750" width="19.42578125" style="1" customWidth="1"/>
    <col min="10751" max="10995" width="11" style="1"/>
    <col min="10996" max="10996" width="5.28515625" style="1" customWidth="1"/>
    <col min="10997" max="10997" width="2.140625" style="1" customWidth="1"/>
    <col min="10998" max="10998" width="35" style="1" customWidth="1"/>
    <col min="10999" max="10999" width="32.7109375" style="1" customWidth="1"/>
    <col min="11000" max="11000" width="9.28515625" style="1" customWidth="1"/>
    <col min="11001" max="11001" width="8.5703125" style="1" customWidth="1"/>
    <col min="11002" max="11003" width="17" style="1" customWidth="1"/>
    <col min="11004" max="11004" width="7.5703125" style="1" customWidth="1"/>
    <col min="11005" max="11005" width="15.140625" style="1" customWidth="1"/>
    <col min="11006" max="11006" width="19.42578125" style="1" customWidth="1"/>
    <col min="11007" max="11251" width="11" style="1"/>
    <col min="11252" max="11252" width="5.28515625" style="1" customWidth="1"/>
    <col min="11253" max="11253" width="2.140625" style="1" customWidth="1"/>
    <col min="11254" max="11254" width="35" style="1" customWidth="1"/>
    <col min="11255" max="11255" width="32.7109375" style="1" customWidth="1"/>
    <col min="11256" max="11256" width="9.28515625" style="1" customWidth="1"/>
    <col min="11257" max="11257" width="8.5703125" style="1" customWidth="1"/>
    <col min="11258" max="11259" width="17" style="1" customWidth="1"/>
    <col min="11260" max="11260" width="7.5703125" style="1" customWidth="1"/>
    <col min="11261" max="11261" width="15.140625" style="1" customWidth="1"/>
    <col min="11262" max="11262" width="19.42578125" style="1" customWidth="1"/>
    <col min="11263" max="11507" width="11" style="1"/>
    <col min="11508" max="11508" width="5.28515625" style="1" customWidth="1"/>
    <col min="11509" max="11509" width="2.140625" style="1" customWidth="1"/>
    <col min="11510" max="11510" width="35" style="1" customWidth="1"/>
    <col min="11511" max="11511" width="32.7109375" style="1" customWidth="1"/>
    <col min="11512" max="11512" width="9.28515625" style="1" customWidth="1"/>
    <col min="11513" max="11513" width="8.5703125" style="1" customWidth="1"/>
    <col min="11514" max="11515" width="17" style="1" customWidth="1"/>
    <col min="11516" max="11516" width="7.5703125" style="1" customWidth="1"/>
    <col min="11517" max="11517" width="15.140625" style="1" customWidth="1"/>
    <col min="11518" max="11518" width="19.42578125" style="1" customWidth="1"/>
    <col min="11519" max="11763" width="11" style="1"/>
    <col min="11764" max="11764" width="5.28515625" style="1" customWidth="1"/>
    <col min="11765" max="11765" width="2.140625" style="1" customWidth="1"/>
    <col min="11766" max="11766" width="35" style="1" customWidth="1"/>
    <col min="11767" max="11767" width="32.7109375" style="1" customWidth="1"/>
    <col min="11768" max="11768" width="9.28515625" style="1" customWidth="1"/>
    <col min="11769" max="11769" width="8.5703125" style="1" customWidth="1"/>
    <col min="11770" max="11771" width="17" style="1" customWidth="1"/>
    <col min="11772" max="11772" width="7.5703125" style="1" customWidth="1"/>
    <col min="11773" max="11773" width="15.140625" style="1" customWidth="1"/>
    <col min="11774" max="11774" width="19.42578125" style="1" customWidth="1"/>
    <col min="11775" max="12019" width="11" style="1"/>
    <col min="12020" max="12020" width="5.28515625" style="1" customWidth="1"/>
    <col min="12021" max="12021" width="2.140625" style="1" customWidth="1"/>
    <col min="12022" max="12022" width="35" style="1" customWidth="1"/>
    <col min="12023" max="12023" width="32.7109375" style="1" customWidth="1"/>
    <col min="12024" max="12024" width="9.28515625" style="1" customWidth="1"/>
    <col min="12025" max="12025" width="8.5703125" style="1" customWidth="1"/>
    <col min="12026" max="12027" width="17" style="1" customWidth="1"/>
    <col min="12028" max="12028" width="7.5703125" style="1" customWidth="1"/>
    <col min="12029" max="12029" width="15.140625" style="1" customWidth="1"/>
    <col min="12030" max="12030" width="19.42578125" style="1" customWidth="1"/>
    <col min="12031" max="12275" width="11" style="1"/>
    <col min="12276" max="12276" width="5.28515625" style="1" customWidth="1"/>
    <col min="12277" max="12277" width="2.140625" style="1" customWidth="1"/>
    <col min="12278" max="12278" width="35" style="1" customWidth="1"/>
    <col min="12279" max="12279" width="32.7109375" style="1" customWidth="1"/>
    <col min="12280" max="12280" width="9.28515625" style="1" customWidth="1"/>
    <col min="12281" max="12281" width="8.5703125" style="1" customWidth="1"/>
    <col min="12282" max="12283" width="17" style="1" customWidth="1"/>
    <col min="12284" max="12284" width="7.5703125" style="1" customWidth="1"/>
    <col min="12285" max="12285" width="15.140625" style="1" customWidth="1"/>
    <col min="12286" max="12286" width="19.42578125" style="1" customWidth="1"/>
    <col min="12287" max="12531" width="11" style="1"/>
    <col min="12532" max="12532" width="5.28515625" style="1" customWidth="1"/>
    <col min="12533" max="12533" width="2.140625" style="1" customWidth="1"/>
    <col min="12534" max="12534" width="35" style="1" customWidth="1"/>
    <col min="12535" max="12535" width="32.7109375" style="1" customWidth="1"/>
    <col min="12536" max="12536" width="9.28515625" style="1" customWidth="1"/>
    <col min="12537" max="12537" width="8.5703125" style="1" customWidth="1"/>
    <col min="12538" max="12539" width="17" style="1" customWidth="1"/>
    <col min="12540" max="12540" width="7.5703125" style="1" customWidth="1"/>
    <col min="12541" max="12541" width="15.140625" style="1" customWidth="1"/>
    <col min="12542" max="12542" width="19.42578125" style="1" customWidth="1"/>
    <col min="12543" max="12787" width="11" style="1"/>
    <col min="12788" max="12788" width="5.28515625" style="1" customWidth="1"/>
    <col min="12789" max="12789" width="2.140625" style="1" customWidth="1"/>
    <col min="12790" max="12790" width="35" style="1" customWidth="1"/>
    <col min="12791" max="12791" width="32.7109375" style="1" customWidth="1"/>
    <col min="12792" max="12792" width="9.28515625" style="1" customWidth="1"/>
    <col min="12793" max="12793" width="8.5703125" style="1" customWidth="1"/>
    <col min="12794" max="12795" width="17" style="1" customWidth="1"/>
    <col min="12796" max="12796" width="7.5703125" style="1" customWidth="1"/>
    <col min="12797" max="12797" width="15.140625" style="1" customWidth="1"/>
    <col min="12798" max="12798" width="19.42578125" style="1" customWidth="1"/>
    <col min="12799" max="13043" width="11" style="1"/>
    <col min="13044" max="13044" width="5.28515625" style="1" customWidth="1"/>
    <col min="13045" max="13045" width="2.140625" style="1" customWidth="1"/>
    <col min="13046" max="13046" width="35" style="1" customWidth="1"/>
    <col min="13047" max="13047" width="32.7109375" style="1" customWidth="1"/>
    <col min="13048" max="13048" width="9.28515625" style="1" customWidth="1"/>
    <col min="13049" max="13049" width="8.5703125" style="1" customWidth="1"/>
    <col min="13050" max="13051" width="17" style="1" customWidth="1"/>
    <col min="13052" max="13052" width="7.5703125" style="1" customWidth="1"/>
    <col min="13053" max="13053" width="15.140625" style="1" customWidth="1"/>
    <col min="13054" max="13054" width="19.42578125" style="1" customWidth="1"/>
    <col min="13055" max="13299" width="11" style="1"/>
    <col min="13300" max="13300" width="5.28515625" style="1" customWidth="1"/>
    <col min="13301" max="13301" width="2.140625" style="1" customWidth="1"/>
    <col min="13302" max="13302" width="35" style="1" customWidth="1"/>
    <col min="13303" max="13303" width="32.7109375" style="1" customWidth="1"/>
    <col min="13304" max="13304" width="9.28515625" style="1" customWidth="1"/>
    <col min="13305" max="13305" width="8.5703125" style="1" customWidth="1"/>
    <col min="13306" max="13307" width="17" style="1" customWidth="1"/>
    <col min="13308" max="13308" width="7.5703125" style="1" customWidth="1"/>
    <col min="13309" max="13309" width="15.140625" style="1" customWidth="1"/>
    <col min="13310" max="13310" width="19.42578125" style="1" customWidth="1"/>
    <col min="13311" max="13555" width="11" style="1"/>
    <col min="13556" max="13556" width="5.28515625" style="1" customWidth="1"/>
    <col min="13557" max="13557" width="2.140625" style="1" customWidth="1"/>
    <col min="13558" max="13558" width="35" style="1" customWidth="1"/>
    <col min="13559" max="13559" width="32.7109375" style="1" customWidth="1"/>
    <col min="13560" max="13560" width="9.28515625" style="1" customWidth="1"/>
    <col min="13561" max="13561" width="8.5703125" style="1" customWidth="1"/>
    <col min="13562" max="13563" width="17" style="1" customWidth="1"/>
    <col min="13564" max="13564" width="7.5703125" style="1" customWidth="1"/>
    <col min="13565" max="13565" width="15.140625" style="1" customWidth="1"/>
    <col min="13566" max="13566" width="19.42578125" style="1" customWidth="1"/>
    <col min="13567" max="13811" width="11" style="1"/>
    <col min="13812" max="13812" width="5.28515625" style="1" customWidth="1"/>
    <col min="13813" max="13813" width="2.140625" style="1" customWidth="1"/>
    <col min="13814" max="13814" width="35" style="1" customWidth="1"/>
    <col min="13815" max="13815" width="32.7109375" style="1" customWidth="1"/>
    <col min="13816" max="13816" width="9.28515625" style="1" customWidth="1"/>
    <col min="13817" max="13817" width="8.5703125" style="1" customWidth="1"/>
    <col min="13818" max="13819" width="17" style="1" customWidth="1"/>
    <col min="13820" max="13820" width="7.5703125" style="1" customWidth="1"/>
    <col min="13821" max="13821" width="15.140625" style="1" customWidth="1"/>
    <col min="13822" max="13822" width="19.42578125" style="1" customWidth="1"/>
    <col min="13823" max="14067" width="11" style="1"/>
    <col min="14068" max="14068" width="5.28515625" style="1" customWidth="1"/>
    <col min="14069" max="14069" width="2.140625" style="1" customWidth="1"/>
    <col min="14070" max="14070" width="35" style="1" customWidth="1"/>
    <col min="14071" max="14071" width="32.7109375" style="1" customWidth="1"/>
    <col min="14072" max="14072" width="9.28515625" style="1" customWidth="1"/>
    <col min="14073" max="14073" width="8.5703125" style="1" customWidth="1"/>
    <col min="14074" max="14075" width="17" style="1" customWidth="1"/>
    <col min="14076" max="14076" width="7.5703125" style="1" customWidth="1"/>
    <col min="14077" max="14077" width="15.140625" style="1" customWidth="1"/>
    <col min="14078" max="14078" width="19.42578125" style="1" customWidth="1"/>
    <col min="14079" max="14323" width="11" style="1"/>
    <col min="14324" max="14324" width="5.28515625" style="1" customWidth="1"/>
    <col min="14325" max="14325" width="2.140625" style="1" customWidth="1"/>
    <col min="14326" max="14326" width="35" style="1" customWidth="1"/>
    <col min="14327" max="14327" width="32.7109375" style="1" customWidth="1"/>
    <col min="14328" max="14328" width="9.28515625" style="1" customWidth="1"/>
    <col min="14329" max="14329" width="8.5703125" style="1" customWidth="1"/>
    <col min="14330" max="14331" width="17" style="1" customWidth="1"/>
    <col min="14332" max="14332" width="7.5703125" style="1" customWidth="1"/>
    <col min="14333" max="14333" width="15.140625" style="1" customWidth="1"/>
    <col min="14334" max="14334" width="19.42578125" style="1" customWidth="1"/>
    <col min="14335" max="14579" width="11" style="1"/>
    <col min="14580" max="14580" width="5.28515625" style="1" customWidth="1"/>
    <col min="14581" max="14581" width="2.140625" style="1" customWidth="1"/>
    <col min="14582" max="14582" width="35" style="1" customWidth="1"/>
    <col min="14583" max="14583" width="32.7109375" style="1" customWidth="1"/>
    <col min="14584" max="14584" width="9.28515625" style="1" customWidth="1"/>
    <col min="14585" max="14585" width="8.5703125" style="1" customWidth="1"/>
    <col min="14586" max="14587" width="17" style="1" customWidth="1"/>
    <col min="14588" max="14588" width="7.5703125" style="1" customWidth="1"/>
    <col min="14589" max="14589" width="15.140625" style="1" customWidth="1"/>
    <col min="14590" max="14590" width="19.42578125" style="1" customWidth="1"/>
    <col min="14591" max="14835" width="11" style="1"/>
    <col min="14836" max="14836" width="5.28515625" style="1" customWidth="1"/>
    <col min="14837" max="14837" width="2.140625" style="1" customWidth="1"/>
    <col min="14838" max="14838" width="35" style="1" customWidth="1"/>
    <col min="14839" max="14839" width="32.7109375" style="1" customWidth="1"/>
    <col min="14840" max="14840" width="9.28515625" style="1" customWidth="1"/>
    <col min="14841" max="14841" width="8.5703125" style="1" customWidth="1"/>
    <col min="14842" max="14843" width="17" style="1" customWidth="1"/>
    <col min="14844" max="14844" width="7.5703125" style="1" customWidth="1"/>
    <col min="14845" max="14845" width="15.140625" style="1" customWidth="1"/>
    <col min="14846" max="14846" width="19.42578125" style="1" customWidth="1"/>
    <col min="14847" max="15091" width="11" style="1"/>
    <col min="15092" max="15092" width="5.28515625" style="1" customWidth="1"/>
    <col min="15093" max="15093" width="2.140625" style="1" customWidth="1"/>
    <col min="15094" max="15094" width="35" style="1" customWidth="1"/>
    <col min="15095" max="15095" width="32.7109375" style="1" customWidth="1"/>
    <col min="15096" max="15096" width="9.28515625" style="1" customWidth="1"/>
    <col min="15097" max="15097" width="8.5703125" style="1" customWidth="1"/>
    <col min="15098" max="15099" width="17" style="1" customWidth="1"/>
    <col min="15100" max="15100" width="7.5703125" style="1" customWidth="1"/>
    <col min="15101" max="15101" width="15.140625" style="1" customWidth="1"/>
    <col min="15102" max="15102" width="19.42578125" style="1" customWidth="1"/>
    <col min="15103" max="15347" width="11" style="1"/>
    <col min="15348" max="15348" width="5.28515625" style="1" customWidth="1"/>
    <col min="15349" max="15349" width="2.140625" style="1" customWidth="1"/>
    <col min="15350" max="15350" width="35" style="1" customWidth="1"/>
    <col min="15351" max="15351" width="32.7109375" style="1" customWidth="1"/>
    <col min="15352" max="15352" width="9.28515625" style="1" customWidth="1"/>
    <col min="15353" max="15353" width="8.5703125" style="1" customWidth="1"/>
    <col min="15354" max="15355" width="17" style="1" customWidth="1"/>
    <col min="15356" max="15356" width="7.5703125" style="1" customWidth="1"/>
    <col min="15357" max="15357" width="15.140625" style="1" customWidth="1"/>
    <col min="15358" max="15358" width="19.42578125" style="1" customWidth="1"/>
    <col min="15359" max="15603" width="11" style="1"/>
    <col min="15604" max="15604" width="5.28515625" style="1" customWidth="1"/>
    <col min="15605" max="15605" width="2.140625" style="1" customWidth="1"/>
    <col min="15606" max="15606" width="35" style="1" customWidth="1"/>
    <col min="15607" max="15607" width="32.7109375" style="1" customWidth="1"/>
    <col min="15608" max="15608" width="9.28515625" style="1" customWidth="1"/>
    <col min="15609" max="15609" width="8.5703125" style="1" customWidth="1"/>
    <col min="15610" max="15611" width="17" style="1" customWidth="1"/>
    <col min="15612" max="15612" width="7.5703125" style="1" customWidth="1"/>
    <col min="15613" max="15613" width="15.140625" style="1" customWidth="1"/>
    <col min="15614" max="15614" width="19.42578125" style="1" customWidth="1"/>
    <col min="15615" max="15859" width="11" style="1"/>
    <col min="15860" max="15860" width="5.28515625" style="1" customWidth="1"/>
    <col min="15861" max="15861" width="2.140625" style="1" customWidth="1"/>
    <col min="15862" max="15862" width="35" style="1" customWidth="1"/>
    <col min="15863" max="15863" width="32.7109375" style="1" customWidth="1"/>
    <col min="15864" max="15864" width="9.28515625" style="1" customWidth="1"/>
    <col min="15865" max="15865" width="8.5703125" style="1" customWidth="1"/>
    <col min="15866" max="15867" width="17" style="1" customWidth="1"/>
    <col min="15868" max="15868" width="7.5703125" style="1" customWidth="1"/>
    <col min="15869" max="15869" width="15.140625" style="1" customWidth="1"/>
    <col min="15870" max="15870" width="19.42578125" style="1" customWidth="1"/>
    <col min="15871" max="16115" width="11" style="1"/>
    <col min="16116" max="16116" width="5.28515625" style="1" customWidth="1"/>
    <col min="16117" max="16117" width="2.140625" style="1" customWidth="1"/>
    <col min="16118" max="16118" width="35" style="1" customWidth="1"/>
    <col min="16119" max="16119" width="32.7109375" style="1" customWidth="1"/>
    <col min="16120" max="16120" width="9.28515625" style="1" customWidth="1"/>
    <col min="16121" max="16121" width="8.5703125" style="1" customWidth="1"/>
    <col min="16122" max="16123" width="17" style="1" customWidth="1"/>
    <col min="16124" max="16124" width="7.5703125" style="1" customWidth="1"/>
    <col min="16125" max="16125" width="15.140625" style="1" customWidth="1"/>
    <col min="16126" max="16126" width="19.42578125" style="1" customWidth="1"/>
    <col min="16127" max="16384" width="11" style="1"/>
  </cols>
  <sheetData>
    <row r="2" spans="1:11">
      <c r="K2" s="154" t="s">
        <v>251</v>
      </c>
    </row>
    <row r="3" spans="1:11">
      <c r="K3" s="153" t="s">
        <v>277</v>
      </c>
    </row>
    <row r="5" spans="1:11" ht="45">
      <c r="A5" s="342" t="s">
        <v>250</v>
      </c>
      <c r="B5" s="342"/>
      <c r="C5" s="342"/>
      <c r="D5" s="342"/>
      <c r="E5" s="342"/>
      <c r="F5" s="342"/>
      <c r="G5" s="342"/>
      <c r="H5" s="342"/>
      <c r="I5" s="342"/>
      <c r="J5" s="342"/>
      <c r="K5" s="342"/>
    </row>
    <row r="8" spans="1:11" s="152" customFormat="1" ht="33">
      <c r="A8" s="343" t="s">
        <v>249</v>
      </c>
      <c r="B8" s="343"/>
      <c r="C8" s="343"/>
      <c r="D8" s="343"/>
      <c r="E8" s="343"/>
      <c r="F8" s="343"/>
      <c r="G8" s="343"/>
      <c r="H8" s="343"/>
      <c r="I8" s="343"/>
      <c r="J8" s="343"/>
      <c r="K8" s="343"/>
    </row>
    <row r="9" spans="1:11" s="152" customFormat="1" ht="33">
      <c r="A9" s="343" t="s">
        <v>248</v>
      </c>
      <c r="B9" s="343"/>
      <c r="C9" s="343"/>
      <c r="D9" s="343"/>
      <c r="E9" s="343"/>
      <c r="F9" s="343"/>
      <c r="G9" s="343"/>
      <c r="H9" s="343"/>
      <c r="I9" s="343"/>
      <c r="J9" s="343"/>
      <c r="K9" s="343"/>
    </row>
    <row r="20" spans="1:11" ht="12.75" thickBot="1">
      <c r="A20" s="344" t="s">
        <v>247</v>
      </c>
      <c r="B20" s="344"/>
      <c r="C20" s="344"/>
      <c r="D20" s="150" t="s">
        <v>246</v>
      </c>
      <c r="E20" s="149"/>
      <c r="F20" s="149"/>
      <c r="G20" s="149"/>
      <c r="H20" s="149"/>
      <c r="I20" s="149"/>
      <c r="J20" s="149"/>
      <c r="K20" s="149"/>
    </row>
    <row r="21" spans="1:11" ht="12.75" thickBot="1">
      <c r="C21" s="148" t="s">
        <v>245</v>
      </c>
      <c r="D21" s="147" t="s">
        <v>276</v>
      </c>
    </row>
    <row r="22" spans="1:11" ht="12.75" thickBot="1">
      <c r="C22" s="148" t="s">
        <v>243</v>
      </c>
      <c r="D22" s="147"/>
    </row>
    <row r="23" spans="1:11" ht="12.75" thickBot="1">
      <c r="C23" s="148" t="s">
        <v>242</v>
      </c>
      <c r="D23" s="147"/>
    </row>
    <row r="31" spans="1:11">
      <c r="C31" s="1" t="s">
        <v>102</v>
      </c>
    </row>
    <row r="36" spans="1:11" ht="30">
      <c r="A36" s="345" t="s">
        <v>305</v>
      </c>
      <c r="B36" s="345"/>
      <c r="C36" s="345"/>
      <c r="D36" s="345"/>
      <c r="E36" s="345"/>
      <c r="F36" s="345"/>
      <c r="G36" s="345"/>
      <c r="H36" s="345"/>
      <c r="I36" s="345"/>
      <c r="J36" s="345"/>
      <c r="K36" s="345"/>
    </row>
    <row r="39" spans="1:11">
      <c r="A39" s="39"/>
      <c r="C39" s="9"/>
      <c r="E39" s="39"/>
      <c r="F39" s="21"/>
      <c r="G39" s="60"/>
      <c r="H39" s="17"/>
      <c r="I39" s="21"/>
      <c r="J39" s="60"/>
      <c r="K39" s="17"/>
    </row>
    <row r="40" spans="1:11">
      <c r="A40" s="146"/>
      <c r="G40" s="5"/>
      <c r="K40" s="33" t="s">
        <v>241</v>
      </c>
    </row>
    <row r="41" spans="1:11">
      <c r="A41" s="340" t="s">
        <v>240</v>
      </c>
      <c r="B41" s="340"/>
      <c r="C41" s="340"/>
      <c r="D41" s="340"/>
      <c r="E41" s="340"/>
      <c r="F41" s="340"/>
      <c r="G41" s="340"/>
      <c r="H41" s="340"/>
      <c r="I41" s="340"/>
      <c r="J41" s="340"/>
      <c r="K41" s="340"/>
    </row>
    <row r="42" spans="1:11">
      <c r="A42" s="32" t="s">
        <v>239</v>
      </c>
      <c r="C42" s="1" t="str">
        <f>$D$20</f>
        <v>University of Colorado</v>
      </c>
      <c r="G42" s="5"/>
      <c r="I42" s="111"/>
      <c r="J42" s="5"/>
      <c r="K42" s="30" t="str">
        <f>$K$3</f>
        <v>Date: October 13, 2015</v>
      </c>
    </row>
    <row r="43" spans="1:11">
      <c r="A43" s="25" t="s">
        <v>1</v>
      </c>
      <c r="B43" s="25" t="s">
        <v>1</v>
      </c>
      <c r="C43" s="25" t="s">
        <v>1</v>
      </c>
      <c r="D43" s="25" t="s">
        <v>1</v>
      </c>
      <c r="E43" s="25" t="s">
        <v>1</v>
      </c>
      <c r="F43" s="25" t="s">
        <v>1</v>
      </c>
      <c r="G43" s="11" t="s">
        <v>1</v>
      </c>
      <c r="H43" s="10" t="s">
        <v>1</v>
      </c>
      <c r="I43" s="25" t="s">
        <v>1</v>
      </c>
      <c r="J43" s="11" t="s">
        <v>1</v>
      </c>
      <c r="K43" s="10" t="s">
        <v>1</v>
      </c>
    </row>
    <row r="44" spans="1:11">
      <c r="A44" s="28" t="s">
        <v>15</v>
      </c>
      <c r="C44" s="9" t="s">
        <v>231</v>
      </c>
      <c r="E44" s="28" t="s">
        <v>15</v>
      </c>
      <c r="F44" s="7"/>
      <c r="G44" s="27"/>
      <c r="H44" s="26" t="s">
        <v>14</v>
      </c>
      <c r="I44" s="7"/>
      <c r="J44" s="27"/>
      <c r="K44" s="26" t="s">
        <v>13</v>
      </c>
    </row>
    <row r="45" spans="1:11">
      <c r="A45" s="28" t="s">
        <v>11</v>
      </c>
      <c r="C45" s="29" t="s">
        <v>230</v>
      </c>
      <c r="E45" s="28" t="s">
        <v>11</v>
      </c>
      <c r="F45" s="7"/>
      <c r="G45" s="27" t="s">
        <v>33</v>
      </c>
      <c r="H45" s="26" t="s">
        <v>10</v>
      </c>
      <c r="I45" s="7"/>
      <c r="J45" s="27" t="s">
        <v>33</v>
      </c>
      <c r="K45" s="26" t="s">
        <v>9</v>
      </c>
    </row>
    <row r="46" spans="1:11">
      <c r="A46" s="25" t="s">
        <v>1</v>
      </c>
      <c r="B46" s="25" t="s">
        <v>1</v>
      </c>
      <c r="C46" s="25" t="s">
        <v>1</v>
      </c>
      <c r="D46" s="25" t="s">
        <v>1</v>
      </c>
      <c r="E46" s="25" t="s">
        <v>1</v>
      </c>
      <c r="F46" s="25" t="s">
        <v>1</v>
      </c>
      <c r="G46" s="11" t="s">
        <v>1</v>
      </c>
      <c r="H46" s="10" t="s">
        <v>1</v>
      </c>
      <c r="I46" s="25" t="s">
        <v>1</v>
      </c>
      <c r="J46" s="11" t="s">
        <v>1</v>
      </c>
      <c r="K46" s="10" t="s">
        <v>1</v>
      </c>
    </row>
    <row r="47" spans="1:11">
      <c r="A47" s="39">
        <v>1</v>
      </c>
      <c r="C47" s="9" t="s">
        <v>229</v>
      </c>
      <c r="D47" s="120" t="s">
        <v>228</v>
      </c>
      <c r="E47" s="39">
        <v>1</v>
      </c>
      <c r="G47" s="145">
        <v>0</v>
      </c>
      <c r="H47" s="145">
        <v>0</v>
      </c>
      <c r="I47" s="69"/>
      <c r="J47" s="145">
        <v>0</v>
      </c>
      <c r="K47" s="145">
        <v>0</v>
      </c>
    </row>
    <row r="48" spans="1:11">
      <c r="A48" s="39">
        <v>2</v>
      </c>
      <c r="C48" s="9" t="s">
        <v>227</v>
      </c>
      <c r="D48" s="120" t="s">
        <v>226</v>
      </c>
      <c r="E48" s="39">
        <v>2</v>
      </c>
      <c r="G48" s="145">
        <v>0</v>
      </c>
      <c r="H48" s="145">
        <v>0</v>
      </c>
      <c r="I48" s="69"/>
      <c r="J48" s="145">
        <v>0</v>
      </c>
      <c r="K48" s="145">
        <v>0</v>
      </c>
    </row>
    <row r="49" spans="1:11">
      <c r="A49" s="39">
        <v>3</v>
      </c>
      <c r="C49" s="9" t="s">
        <v>225</v>
      </c>
      <c r="D49" s="120" t="s">
        <v>224</v>
      </c>
      <c r="E49" s="39">
        <v>3</v>
      </c>
      <c r="G49" s="145">
        <v>0</v>
      </c>
      <c r="H49" s="145">
        <v>0</v>
      </c>
      <c r="I49" s="69"/>
      <c r="J49" s="145">
        <v>0</v>
      </c>
      <c r="K49" s="145">
        <v>0</v>
      </c>
    </row>
    <row r="50" spans="1:11">
      <c r="A50" s="39">
        <v>4</v>
      </c>
      <c r="C50" s="9" t="s">
        <v>223</v>
      </c>
      <c r="D50" s="120" t="s">
        <v>222</v>
      </c>
      <c r="E50" s="39">
        <v>4</v>
      </c>
      <c r="G50" s="145">
        <v>0</v>
      </c>
      <c r="H50" s="145">
        <v>0</v>
      </c>
      <c r="I50" s="69"/>
      <c r="J50" s="145">
        <v>0</v>
      </c>
      <c r="K50" s="145">
        <v>0</v>
      </c>
    </row>
    <row r="51" spans="1:11">
      <c r="A51" s="39">
        <v>5</v>
      </c>
      <c r="C51" s="9" t="s">
        <v>221</v>
      </c>
      <c r="D51" s="120" t="s">
        <v>220</v>
      </c>
      <c r="E51" s="39">
        <v>5</v>
      </c>
      <c r="G51" s="145">
        <v>0</v>
      </c>
      <c r="H51" s="145">
        <v>0</v>
      </c>
      <c r="I51" s="69"/>
      <c r="J51" s="145">
        <v>0</v>
      </c>
      <c r="K51" s="145">
        <v>0</v>
      </c>
    </row>
    <row r="52" spans="1:11">
      <c r="A52" s="39">
        <v>6</v>
      </c>
      <c r="C52" s="9" t="s">
        <v>219</v>
      </c>
      <c r="D52" s="120" t="s">
        <v>218</v>
      </c>
      <c r="E52" s="39">
        <v>6</v>
      </c>
      <c r="G52" s="145">
        <v>0</v>
      </c>
      <c r="H52" s="145">
        <v>0</v>
      </c>
      <c r="I52" s="69"/>
      <c r="J52" s="145">
        <v>0</v>
      </c>
      <c r="K52" s="145">
        <v>0</v>
      </c>
    </row>
    <row r="53" spans="1:11">
      <c r="A53" s="39">
        <v>7</v>
      </c>
      <c r="C53" s="9" t="s">
        <v>217</v>
      </c>
      <c r="D53" s="120" t="s">
        <v>216</v>
      </c>
      <c r="E53" s="39">
        <v>7</v>
      </c>
      <c r="G53" s="145">
        <v>0</v>
      </c>
      <c r="H53" s="145">
        <v>0</v>
      </c>
      <c r="I53" s="69"/>
      <c r="J53" s="145">
        <v>0</v>
      </c>
      <c r="K53" s="145">
        <v>0</v>
      </c>
    </row>
    <row r="54" spans="1:11">
      <c r="A54" s="39">
        <v>8</v>
      </c>
      <c r="C54" s="9" t="s">
        <v>215</v>
      </c>
      <c r="D54" s="120" t="s">
        <v>214</v>
      </c>
      <c r="E54" s="39">
        <v>8</v>
      </c>
      <c r="G54" s="145">
        <v>0</v>
      </c>
      <c r="H54" s="145">
        <v>0</v>
      </c>
      <c r="I54" s="69"/>
      <c r="J54" s="145">
        <v>0</v>
      </c>
      <c r="K54" s="145">
        <v>0</v>
      </c>
    </row>
    <row r="55" spans="1:11">
      <c r="A55" s="39">
        <v>9</v>
      </c>
      <c r="C55" s="9" t="s">
        <v>213</v>
      </c>
      <c r="D55" s="120" t="s">
        <v>212</v>
      </c>
      <c r="E55" s="39">
        <v>9</v>
      </c>
      <c r="G55" s="144">
        <v>0</v>
      </c>
      <c r="H55" s="144">
        <v>0</v>
      </c>
      <c r="I55" s="69" t="s">
        <v>0</v>
      </c>
      <c r="J55" s="144">
        <v>0</v>
      </c>
      <c r="K55" s="144">
        <v>0</v>
      </c>
    </row>
    <row r="56" spans="1:11">
      <c r="A56" s="39">
        <v>10</v>
      </c>
      <c r="C56" s="9" t="s">
        <v>211</v>
      </c>
      <c r="D56" s="120" t="s">
        <v>210</v>
      </c>
      <c r="E56" s="39">
        <v>10</v>
      </c>
      <c r="G56" s="145">
        <v>0</v>
      </c>
      <c r="H56" s="145">
        <v>0</v>
      </c>
      <c r="I56" s="69"/>
      <c r="J56" s="145">
        <v>0</v>
      </c>
      <c r="K56" s="145">
        <v>0</v>
      </c>
    </row>
    <row r="57" spans="1:11">
      <c r="A57" s="39"/>
      <c r="C57" s="9"/>
      <c r="D57" s="120"/>
      <c r="E57" s="39"/>
      <c r="F57" s="25" t="s">
        <v>1</v>
      </c>
      <c r="G57" s="11" t="s">
        <v>1</v>
      </c>
      <c r="H57" s="142"/>
      <c r="I57" s="132"/>
      <c r="J57" s="11"/>
      <c r="K57" s="142"/>
    </row>
    <row r="58" spans="1:11" ht="15" customHeight="1">
      <c r="A58" s="1">
        <v>11</v>
      </c>
      <c r="C58" s="9" t="s">
        <v>238</v>
      </c>
      <c r="E58" s="1">
        <v>11</v>
      </c>
      <c r="G58" s="145">
        <v>0</v>
      </c>
      <c r="H58" s="144">
        <v>0</v>
      </c>
      <c r="I58" s="69"/>
      <c r="J58" s="145">
        <v>0</v>
      </c>
      <c r="K58" s="144">
        <v>0</v>
      </c>
    </row>
    <row r="59" spans="1:11">
      <c r="A59" s="39"/>
      <c r="E59" s="39"/>
      <c r="F59" s="25" t="s">
        <v>1</v>
      </c>
      <c r="G59" s="11" t="s">
        <v>1</v>
      </c>
      <c r="H59" s="10"/>
      <c r="I59" s="132"/>
      <c r="J59" s="11"/>
      <c r="K59" s="10"/>
    </row>
    <row r="60" spans="1:11">
      <c r="A60" s="39"/>
      <c r="E60" s="39"/>
      <c r="F60" s="25"/>
      <c r="G60" s="5"/>
      <c r="H60" s="10"/>
      <c r="I60" s="132"/>
      <c r="J60" s="5"/>
      <c r="K60" s="10"/>
    </row>
    <row r="61" spans="1:11">
      <c r="A61" s="1">
        <v>12</v>
      </c>
      <c r="C61" s="9" t="s">
        <v>208</v>
      </c>
      <c r="E61" s="1">
        <v>12</v>
      </c>
      <c r="G61" s="71"/>
      <c r="H61" s="71"/>
      <c r="I61" s="69"/>
      <c r="J61" s="145"/>
      <c r="K61" s="71"/>
    </row>
    <row r="62" spans="1:11">
      <c r="A62" s="39">
        <v>13</v>
      </c>
      <c r="C62" s="9" t="s">
        <v>207</v>
      </c>
      <c r="D62" s="120" t="s">
        <v>206</v>
      </c>
      <c r="E62" s="39">
        <v>13</v>
      </c>
      <c r="G62" s="139"/>
      <c r="H62" s="137">
        <v>0</v>
      </c>
      <c r="I62" s="69"/>
      <c r="J62" s="139"/>
      <c r="K62" s="137">
        <v>0</v>
      </c>
    </row>
    <row r="63" spans="1:11">
      <c r="A63" s="39">
        <v>14</v>
      </c>
      <c r="C63" s="9" t="s">
        <v>205</v>
      </c>
      <c r="D63" s="120" t="s">
        <v>237</v>
      </c>
      <c r="E63" s="39">
        <v>14</v>
      </c>
      <c r="G63" s="139"/>
      <c r="H63" s="137">
        <v>0</v>
      </c>
      <c r="I63" s="69"/>
      <c r="J63" s="139"/>
      <c r="K63" s="137">
        <v>0</v>
      </c>
    </row>
    <row r="64" spans="1:11">
      <c r="A64" s="39">
        <v>15</v>
      </c>
      <c r="C64" s="9" t="s">
        <v>203</v>
      </c>
      <c r="D64" s="120"/>
      <c r="E64" s="39">
        <v>15</v>
      </c>
      <c r="G64" s="139"/>
      <c r="H64" s="137">
        <v>0</v>
      </c>
      <c r="I64" s="69"/>
      <c r="J64" s="139"/>
      <c r="K64" s="137">
        <v>0</v>
      </c>
    </row>
    <row r="65" spans="1:241">
      <c r="A65" s="39">
        <v>16</v>
      </c>
      <c r="C65" s="9" t="s">
        <v>202</v>
      </c>
      <c r="D65" s="120"/>
      <c r="E65" s="39">
        <v>16</v>
      </c>
      <c r="G65" s="139"/>
      <c r="H65" s="137">
        <v>0</v>
      </c>
      <c r="I65" s="69"/>
      <c r="J65" s="139"/>
      <c r="K65" s="137">
        <v>0</v>
      </c>
    </row>
    <row r="66" spans="1:241">
      <c r="A66" s="120">
        <v>17</v>
      </c>
      <c r="B66" s="120"/>
      <c r="C66" s="13" t="s">
        <v>236</v>
      </c>
      <c r="D66" s="120"/>
      <c r="E66" s="120">
        <v>17</v>
      </c>
      <c r="F66" s="120"/>
      <c r="G66" s="145"/>
      <c r="H66" s="144">
        <v>0</v>
      </c>
      <c r="I66" s="13"/>
      <c r="J66" s="145"/>
      <c r="K66" s="144">
        <v>0</v>
      </c>
      <c r="L66" s="13"/>
      <c r="M66" s="120"/>
      <c r="N66" s="13"/>
      <c r="O66" s="120"/>
      <c r="P66" s="13"/>
      <c r="Q66" s="120"/>
      <c r="R66" s="13"/>
      <c r="S66" s="120"/>
      <c r="T66" s="13"/>
      <c r="U66" s="120"/>
      <c r="V66" s="13"/>
      <c r="W66" s="120"/>
      <c r="X66" s="13"/>
      <c r="Y66" s="120"/>
      <c r="Z66" s="13"/>
      <c r="AA66" s="120"/>
      <c r="AB66" s="13"/>
      <c r="AC66" s="120"/>
      <c r="AD66" s="13"/>
      <c r="AE66" s="120"/>
      <c r="AF66" s="13"/>
      <c r="AG66" s="120"/>
      <c r="AH66" s="13"/>
      <c r="AI66" s="120"/>
      <c r="AJ66" s="13"/>
      <c r="AK66" s="120"/>
      <c r="AL66" s="13"/>
      <c r="AM66" s="120"/>
      <c r="AN66" s="13"/>
      <c r="AO66" s="120"/>
      <c r="AP66" s="13"/>
      <c r="AQ66" s="120"/>
      <c r="AR66" s="13"/>
      <c r="AS66" s="120"/>
      <c r="AT66" s="13"/>
      <c r="AU66" s="120"/>
      <c r="AV66" s="13"/>
      <c r="AW66" s="120"/>
      <c r="AX66" s="13"/>
      <c r="AY66" s="120"/>
      <c r="AZ66" s="13"/>
      <c r="BA66" s="120"/>
      <c r="BB66" s="13"/>
      <c r="BC66" s="120"/>
      <c r="BD66" s="13"/>
      <c r="BE66" s="120"/>
      <c r="BF66" s="13"/>
      <c r="BG66" s="120"/>
      <c r="BH66" s="13"/>
      <c r="BI66" s="120"/>
      <c r="BJ66" s="13"/>
      <c r="BK66" s="120"/>
      <c r="BL66" s="13"/>
      <c r="BM66" s="120"/>
      <c r="BN66" s="13"/>
      <c r="BO66" s="120"/>
      <c r="BP66" s="13"/>
      <c r="BQ66" s="120"/>
      <c r="BR66" s="13"/>
      <c r="BS66" s="120"/>
      <c r="BT66" s="13"/>
      <c r="BU66" s="120"/>
      <c r="BV66" s="13"/>
      <c r="BW66" s="120"/>
      <c r="BX66" s="13"/>
      <c r="BY66" s="120"/>
      <c r="BZ66" s="13"/>
      <c r="CA66" s="120"/>
      <c r="CB66" s="13"/>
      <c r="CC66" s="120"/>
      <c r="CD66" s="13"/>
      <c r="CE66" s="120"/>
      <c r="CF66" s="13"/>
      <c r="CG66" s="120"/>
      <c r="CH66" s="13"/>
      <c r="CI66" s="120"/>
      <c r="CJ66" s="13"/>
      <c r="CK66" s="120"/>
      <c r="CL66" s="13"/>
      <c r="CM66" s="120"/>
      <c r="CN66" s="13"/>
      <c r="CO66" s="120"/>
      <c r="CP66" s="13"/>
      <c r="CQ66" s="120"/>
      <c r="CR66" s="13"/>
      <c r="CS66" s="120"/>
      <c r="CT66" s="13"/>
      <c r="CU66" s="120"/>
      <c r="CV66" s="13"/>
      <c r="CW66" s="120"/>
      <c r="CX66" s="13"/>
      <c r="CY66" s="120"/>
      <c r="CZ66" s="13"/>
      <c r="DA66" s="120"/>
      <c r="DB66" s="13"/>
      <c r="DC66" s="120"/>
      <c r="DD66" s="13"/>
      <c r="DE66" s="120"/>
      <c r="DF66" s="13"/>
      <c r="DG66" s="120"/>
      <c r="DH66" s="13"/>
      <c r="DI66" s="120"/>
      <c r="DJ66" s="13"/>
      <c r="DK66" s="120"/>
      <c r="DL66" s="13"/>
      <c r="DM66" s="120"/>
      <c r="DN66" s="13"/>
      <c r="DO66" s="120"/>
      <c r="DP66" s="13"/>
      <c r="DQ66" s="120"/>
      <c r="DR66" s="13"/>
      <c r="DS66" s="120"/>
      <c r="DT66" s="13"/>
      <c r="DU66" s="120"/>
      <c r="DV66" s="13"/>
      <c r="DW66" s="120"/>
      <c r="DX66" s="13"/>
      <c r="DY66" s="120"/>
      <c r="DZ66" s="13"/>
      <c r="EA66" s="120"/>
      <c r="EB66" s="13"/>
      <c r="EC66" s="120"/>
      <c r="ED66" s="13"/>
      <c r="EE66" s="120"/>
      <c r="EF66" s="13"/>
      <c r="EG66" s="120"/>
      <c r="EH66" s="13"/>
      <c r="EI66" s="120"/>
      <c r="EJ66" s="13"/>
      <c r="EK66" s="120"/>
      <c r="EL66" s="13"/>
      <c r="EM66" s="120"/>
      <c r="EN66" s="13"/>
      <c r="EO66" s="120"/>
      <c r="EP66" s="13"/>
      <c r="EQ66" s="120"/>
      <c r="ER66" s="13"/>
      <c r="ES66" s="120"/>
      <c r="ET66" s="13"/>
      <c r="EU66" s="120"/>
      <c r="EV66" s="13"/>
      <c r="EW66" s="120"/>
      <c r="EX66" s="13"/>
      <c r="EY66" s="120"/>
      <c r="EZ66" s="13"/>
      <c r="FA66" s="120"/>
      <c r="FB66" s="13"/>
      <c r="FC66" s="120"/>
      <c r="FD66" s="13"/>
      <c r="FE66" s="120"/>
      <c r="FF66" s="13"/>
      <c r="FG66" s="120"/>
      <c r="FH66" s="13"/>
      <c r="FI66" s="120"/>
      <c r="FJ66" s="13"/>
      <c r="FK66" s="120"/>
      <c r="FL66" s="13"/>
      <c r="FM66" s="120"/>
      <c r="FN66" s="13"/>
      <c r="FO66" s="120"/>
      <c r="FP66" s="13"/>
      <c r="FQ66" s="120"/>
      <c r="FR66" s="13"/>
      <c r="FS66" s="120"/>
      <c r="FT66" s="13"/>
      <c r="FU66" s="120"/>
      <c r="FV66" s="13"/>
      <c r="FW66" s="120"/>
      <c r="FX66" s="13"/>
      <c r="FY66" s="120"/>
      <c r="FZ66" s="13"/>
      <c r="GA66" s="120"/>
      <c r="GB66" s="13"/>
      <c r="GC66" s="120"/>
      <c r="GD66" s="13"/>
      <c r="GE66" s="120"/>
      <c r="GF66" s="13"/>
      <c r="GG66" s="120"/>
      <c r="GH66" s="13"/>
      <c r="GI66" s="120"/>
      <c r="GJ66" s="13"/>
      <c r="GK66" s="120"/>
      <c r="GL66" s="13"/>
      <c r="GM66" s="120"/>
      <c r="GN66" s="13"/>
      <c r="GO66" s="120"/>
      <c r="GP66" s="13"/>
      <c r="GQ66" s="120"/>
      <c r="GR66" s="13"/>
      <c r="GS66" s="120"/>
      <c r="GT66" s="13"/>
      <c r="GU66" s="120"/>
      <c r="GV66" s="13"/>
      <c r="GW66" s="120"/>
      <c r="GX66" s="13"/>
      <c r="GY66" s="120"/>
      <c r="GZ66" s="13"/>
      <c r="HA66" s="120"/>
      <c r="HB66" s="13"/>
      <c r="HC66" s="120"/>
      <c r="HD66" s="13"/>
      <c r="HE66" s="120"/>
      <c r="HF66" s="13"/>
      <c r="HG66" s="120"/>
      <c r="HH66" s="13"/>
      <c r="HI66" s="120"/>
      <c r="HJ66" s="13"/>
      <c r="HK66" s="120"/>
      <c r="HL66" s="13"/>
      <c r="HM66" s="120"/>
      <c r="HN66" s="13"/>
      <c r="HO66" s="120"/>
      <c r="HP66" s="13"/>
      <c r="HQ66" s="120"/>
      <c r="HR66" s="13"/>
      <c r="HS66" s="120"/>
      <c r="HT66" s="13"/>
      <c r="HU66" s="120"/>
      <c r="HV66" s="13"/>
      <c r="HW66" s="120"/>
      <c r="HX66" s="13"/>
      <c r="HY66" s="120"/>
      <c r="HZ66" s="13"/>
      <c r="IA66" s="120"/>
      <c r="IB66" s="13"/>
      <c r="IC66" s="120"/>
      <c r="ID66" s="13"/>
      <c r="IE66" s="120"/>
      <c r="IF66" s="13"/>
      <c r="IG66" s="120"/>
    </row>
    <row r="67" spans="1:241">
      <c r="A67" s="39">
        <v>18</v>
      </c>
      <c r="C67" s="9" t="s">
        <v>200</v>
      </c>
      <c r="D67" s="120"/>
      <c r="E67" s="39">
        <v>18</v>
      </c>
      <c r="G67" s="139"/>
      <c r="H67" s="137">
        <v>0</v>
      </c>
      <c r="I67" s="69"/>
      <c r="J67" s="139"/>
      <c r="K67" s="137">
        <v>0</v>
      </c>
    </row>
    <row r="68" spans="1:241">
      <c r="A68" s="39">
        <v>19</v>
      </c>
      <c r="C68" s="9" t="s">
        <v>199</v>
      </c>
      <c r="D68" s="120"/>
      <c r="E68" s="39">
        <v>19</v>
      </c>
      <c r="G68" s="139"/>
      <c r="H68" s="137">
        <v>0</v>
      </c>
      <c r="I68" s="69"/>
      <c r="J68" s="139"/>
      <c r="K68" s="137">
        <v>0</v>
      </c>
    </row>
    <row r="69" spans="1:241">
      <c r="A69" s="39">
        <v>20</v>
      </c>
      <c r="C69" s="9" t="s">
        <v>198</v>
      </c>
      <c r="D69" s="120"/>
      <c r="E69" s="39">
        <v>20</v>
      </c>
      <c r="G69" s="139"/>
      <c r="H69" s="137">
        <v>0</v>
      </c>
      <c r="I69" s="69"/>
      <c r="J69" s="139"/>
      <c r="K69" s="137">
        <v>0</v>
      </c>
    </row>
    <row r="70" spans="1:241">
      <c r="A70" s="120">
        <v>21</v>
      </c>
      <c r="C70" s="9" t="s">
        <v>235</v>
      </c>
      <c r="D70" s="120"/>
      <c r="E70" s="39">
        <v>21</v>
      </c>
      <c r="G70" s="139"/>
      <c r="H70" s="137">
        <v>0</v>
      </c>
      <c r="I70" s="69"/>
      <c r="J70" s="139"/>
      <c r="K70" s="137">
        <v>0</v>
      </c>
    </row>
    <row r="71" spans="1:241">
      <c r="A71" s="120">
        <v>22</v>
      </c>
      <c r="C71" s="9"/>
      <c r="D71" s="120"/>
      <c r="E71" s="39">
        <v>22</v>
      </c>
      <c r="G71" s="139"/>
      <c r="H71" s="137">
        <v>0</v>
      </c>
      <c r="I71" s="69" t="s">
        <v>0</v>
      </c>
      <c r="J71" s="139"/>
      <c r="K71" s="137">
        <v>0</v>
      </c>
    </row>
    <row r="72" spans="1:241">
      <c r="A72" s="39">
        <v>23</v>
      </c>
      <c r="C72" s="98"/>
      <c r="E72" s="39">
        <v>23</v>
      </c>
      <c r="F72" s="25" t="s">
        <v>1</v>
      </c>
      <c r="G72" s="11"/>
      <c r="H72" s="10"/>
      <c r="I72" s="132"/>
      <c r="J72" s="11"/>
      <c r="K72" s="10"/>
    </row>
    <row r="73" spans="1:241">
      <c r="A73" s="39">
        <v>24</v>
      </c>
      <c r="C73" s="98"/>
      <c r="D73" s="9"/>
      <c r="E73" s="39">
        <v>24</v>
      </c>
    </row>
    <row r="74" spans="1:241">
      <c r="A74" s="39">
        <v>25</v>
      </c>
      <c r="C74" s="9" t="s">
        <v>275</v>
      </c>
      <c r="D74" s="120"/>
      <c r="E74" s="39">
        <v>25</v>
      </c>
      <c r="G74" s="139"/>
      <c r="H74" s="137">
        <v>0</v>
      </c>
      <c r="I74" s="69"/>
      <c r="J74" s="139"/>
      <c r="K74" s="137">
        <v>0</v>
      </c>
    </row>
    <row r="75" spans="1:241">
      <c r="A75" s="1">
        <v>26</v>
      </c>
      <c r="E75" s="1">
        <v>26</v>
      </c>
      <c r="F75" s="25" t="s">
        <v>1</v>
      </c>
      <c r="G75" s="11"/>
      <c r="H75" s="10"/>
      <c r="I75" s="132"/>
      <c r="J75" s="11"/>
      <c r="K75" s="10"/>
    </row>
    <row r="76" spans="1:241" ht="15" customHeight="1">
      <c r="A76" s="39">
        <v>27</v>
      </c>
      <c r="C76" s="9" t="s">
        <v>192</v>
      </c>
      <c r="E76" s="39">
        <v>27</v>
      </c>
      <c r="F76" s="111"/>
      <c r="G76" s="145"/>
      <c r="H76" s="144">
        <v>0</v>
      </c>
      <c r="I76" s="71"/>
      <c r="J76" s="145"/>
      <c r="K76" s="144">
        <v>0</v>
      </c>
    </row>
    <row r="77" spans="1:241">
      <c r="F77" s="25"/>
      <c r="G77" s="11"/>
      <c r="H77" s="10"/>
      <c r="I77" s="132"/>
      <c r="J77" s="11"/>
      <c r="K77" s="10"/>
    </row>
    <row r="78" spans="1:241">
      <c r="F78" s="25"/>
      <c r="G78" s="11"/>
      <c r="H78" s="10"/>
      <c r="I78" s="132"/>
      <c r="J78" s="11"/>
      <c r="K78" s="10"/>
    </row>
    <row r="79" spans="1:241" ht="30.75" customHeight="1">
      <c r="A79" s="92"/>
      <c r="B79" s="92"/>
      <c r="C79" s="346" t="s">
        <v>268</v>
      </c>
      <c r="D79" s="346"/>
      <c r="E79" s="346"/>
      <c r="F79" s="346"/>
      <c r="G79" s="346"/>
      <c r="H79" s="346"/>
      <c r="I79" s="346"/>
      <c r="J79" s="346"/>
      <c r="K79" s="143"/>
    </row>
    <row r="80" spans="1:241">
      <c r="D80" s="120"/>
      <c r="F80" s="25"/>
      <c r="G80" s="11"/>
      <c r="I80" s="132"/>
      <c r="J80" s="11"/>
      <c r="K80" s="10"/>
    </row>
    <row r="81" spans="1:12">
      <c r="C81" s="1" t="s">
        <v>18</v>
      </c>
      <c r="D81" s="120"/>
      <c r="F81" s="25"/>
      <c r="G81" s="11"/>
      <c r="I81" s="132"/>
      <c r="J81" s="11"/>
      <c r="K81" s="10"/>
    </row>
    <row r="82" spans="1:12">
      <c r="A82" s="39"/>
      <c r="C82" s="9"/>
      <c r="E82" s="39"/>
      <c r="F82" s="21"/>
      <c r="G82" s="60"/>
      <c r="H82" s="17"/>
      <c r="I82" s="21"/>
      <c r="J82" s="60"/>
      <c r="K82" s="17"/>
    </row>
    <row r="83" spans="1:12">
      <c r="A83" s="32" t="s">
        <v>234</v>
      </c>
      <c r="G83" s="5"/>
      <c r="K83" s="33" t="s">
        <v>233</v>
      </c>
    </row>
    <row r="84" spans="1:12" s="35" customFormat="1">
      <c r="A84" s="340" t="s">
        <v>232</v>
      </c>
      <c r="B84" s="340"/>
      <c r="C84" s="340"/>
      <c r="D84" s="340"/>
      <c r="E84" s="340"/>
      <c r="F84" s="340"/>
      <c r="G84" s="340"/>
      <c r="H84" s="340"/>
      <c r="I84" s="340"/>
      <c r="J84" s="340"/>
      <c r="K84" s="340"/>
    </row>
    <row r="85" spans="1:12">
      <c r="A85" s="32" t="str">
        <f>$A$42</f>
        <v xml:space="preserve">NAME: </v>
      </c>
      <c r="C85" s="1" t="str">
        <f>$D$20</f>
        <v>University of Colorado</v>
      </c>
      <c r="G85" s="5"/>
      <c r="I85" s="111"/>
      <c r="J85" s="5"/>
      <c r="K85" s="30" t="str">
        <f>$K$3</f>
        <v>Date: October 13, 2015</v>
      </c>
    </row>
    <row r="86" spans="1:12">
      <c r="A86" s="25" t="s">
        <v>1</v>
      </c>
      <c r="B86" s="25" t="s">
        <v>1</v>
      </c>
      <c r="C86" s="25" t="s">
        <v>1</v>
      </c>
      <c r="D86" s="25" t="s">
        <v>1</v>
      </c>
      <c r="E86" s="25" t="s">
        <v>1</v>
      </c>
      <c r="F86" s="25" t="s">
        <v>1</v>
      </c>
      <c r="G86" s="11" t="s">
        <v>1</v>
      </c>
      <c r="H86" s="10" t="s">
        <v>1</v>
      </c>
      <c r="I86" s="25" t="s">
        <v>1</v>
      </c>
      <c r="J86" s="11" t="s">
        <v>1</v>
      </c>
      <c r="K86" s="10" t="s">
        <v>1</v>
      </c>
    </row>
    <row r="87" spans="1:12">
      <c r="A87" s="28" t="s">
        <v>15</v>
      </c>
      <c r="C87" s="9" t="s">
        <v>231</v>
      </c>
      <c r="E87" s="28" t="s">
        <v>15</v>
      </c>
      <c r="F87" s="7"/>
      <c r="G87" s="27"/>
      <c r="H87" s="26" t="s">
        <v>14</v>
      </c>
      <c r="I87" s="7"/>
      <c r="J87" s="27"/>
      <c r="K87" s="26" t="s">
        <v>13</v>
      </c>
    </row>
    <row r="88" spans="1:12">
      <c r="A88" s="28" t="s">
        <v>11</v>
      </c>
      <c r="C88" s="29" t="s">
        <v>230</v>
      </c>
      <c r="E88" s="28" t="s">
        <v>11</v>
      </c>
      <c r="F88" s="7"/>
      <c r="G88" s="27" t="s">
        <v>33</v>
      </c>
      <c r="H88" s="26" t="s">
        <v>10</v>
      </c>
      <c r="I88" s="7"/>
      <c r="J88" s="27" t="s">
        <v>33</v>
      </c>
      <c r="K88" s="26" t="s">
        <v>9</v>
      </c>
    </row>
    <row r="89" spans="1:12">
      <c r="A89" s="25" t="s">
        <v>1</v>
      </c>
      <c r="B89" s="25" t="s">
        <v>1</v>
      </c>
      <c r="C89" s="25" t="s">
        <v>1</v>
      </c>
      <c r="D89" s="25" t="s">
        <v>1</v>
      </c>
      <c r="E89" s="25" t="s">
        <v>1</v>
      </c>
      <c r="F89" s="25" t="s">
        <v>1</v>
      </c>
      <c r="G89" s="11" t="s">
        <v>1</v>
      </c>
      <c r="H89" s="11" t="s">
        <v>1</v>
      </c>
      <c r="I89" s="25" t="s">
        <v>1</v>
      </c>
      <c r="J89" s="11" t="s">
        <v>1</v>
      </c>
      <c r="K89" s="10" t="s">
        <v>1</v>
      </c>
    </row>
    <row r="90" spans="1:12">
      <c r="A90" s="39">
        <v>1</v>
      </c>
      <c r="C90" s="9" t="s">
        <v>229</v>
      </c>
      <c r="D90" s="120" t="s">
        <v>228</v>
      </c>
      <c r="E90" s="39">
        <v>1</v>
      </c>
      <c r="G90" s="158">
        <f>+G481</f>
        <v>2554</v>
      </c>
      <c r="H90" s="158">
        <f>+H481</f>
        <v>319735218</v>
      </c>
      <c r="I90" s="69"/>
      <c r="J90" s="137">
        <f>+J481</f>
        <v>2566</v>
      </c>
      <c r="K90" s="158">
        <f>+K481</f>
        <v>323337332.23000002</v>
      </c>
      <c r="L90" s="167"/>
    </row>
    <row r="91" spans="1:12">
      <c r="A91" s="39">
        <v>2</v>
      </c>
      <c r="C91" s="9" t="s">
        <v>227</v>
      </c>
      <c r="D91" s="120" t="s">
        <v>226</v>
      </c>
      <c r="E91" s="39">
        <v>2</v>
      </c>
      <c r="G91" s="158">
        <f>+G520</f>
        <v>95</v>
      </c>
      <c r="H91" s="158">
        <f>+H520</f>
        <v>12389542.48</v>
      </c>
      <c r="I91" s="69"/>
      <c r="J91" s="137">
        <f>+J520</f>
        <v>99</v>
      </c>
      <c r="K91" s="158">
        <f>+K520</f>
        <v>12538279.49</v>
      </c>
    </row>
    <row r="92" spans="1:12">
      <c r="A92" s="39">
        <v>3</v>
      </c>
      <c r="C92" s="9" t="s">
        <v>225</v>
      </c>
      <c r="D92" s="120" t="s">
        <v>224</v>
      </c>
      <c r="E92" s="39">
        <v>3</v>
      </c>
      <c r="G92" s="158">
        <f>+G557</f>
        <v>11</v>
      </c>
      <c r="H92" s="158">
        <f>+H557</f>
        <v>661465</v>
      </c>
      <c r="I92" s="69"/>
      <c r="J92" s="137">
        <f>+J557</f>
        <v>11</v>
      </c>
      <c r="K92" s="158">
        <f>+K557</f>
        <v>682745.29</v>
      </c>
    </row>
    <row r="93" spans="1:12">
      <c r="A93" s="39">
        <v>4</v>
      </c>
      <c r="C93" s="9" t="s">
        <v>223</v>
      </c>
      <c r="D93" s="120" t="s">
        <v>222</v>
      </c>
      <c r="E93" s="39">
        <v>4</v>
      </c>
      <c r="G93" s="158">
        <f>+G594</f>
        <v>551</v>
      </c>
      <c r="H93" s="158">
        <f>+H594</f>
        <v>79997177</v>
      </c>
      <c r="I93" s="69"/>
      <c r="J93" s="137">
        <f>+J594</f>
        <v>558</v>
      </c>
      <c r="K93" s="158">
        <f>+K594</f>
        <v>81867403.879999995</v>
      </c>
    </row>
    <row r="94" spans="1:12">
      <c r="A94" s="39">
        <v>5</v>
      </c>
      <c r="C94" s="9" t="s">
        <v>221</v>
      </c>
      <c r="D94" s="120" t="s">
        <v>220</v>
      </c>
      <c r="E94" s="39">
        <v>5</v>
      </c>
      <c r="G94" s="158">
        <f>+G631</f>
        <v>288</v>
      </c>
      <c r="H94" s="158">
        <f>+H631</f>
        <v>27470857</v>
      </c>
      <c r="I94" s="69"/>
      <c r="J94" s="137">
        <f>+J631</f>
        <v>293</v>
      </c>
      <c r="K94" s="158">
        <f>+K631</f>
        <v>28108482.560000002</v>
      </c>
    </row>
    <row r="95" spans="1:12">
      <c r="A95" s="39">
        <v>6</v>
      </c>
      <c r="C95" s="9" t="s">
        <v>219</v>
      </c>
      <c r="D95" s="120" t="s">
        <v>218</v>
      </c>
      <c r="E95" s="39">
        <v>6</v>
      </c>
      <c r="G95" s="158">
        <f>+G668</f>
        <v>268</v>
      </c>
      <c r="H95" s="158">
        <f>+H668</f>
        <v>45463354</v>
      </c>
      <c r="I95" s="69"/>
      <c r="J95" s="137">
        <f>+J668</f>
        <v>270</v>
      </c>
      <c r="K95" s="158">
        <f>+K668</f>
        <v>48805472.460000001</v>
      </c>
    </row>
    <row r="96" spans="1:12">
      <c r="A96" s="39">
        <v>7</v>
      </c>
      <c r="C96" s="9" t="s">
        <v>217</v>
      </c>
      <c r="D96" s="120" t="s">
        <v>216</v>
      </c>
      <c r="E96" s="39">
        <v>7</v>
      </c>
      <c r="G96" s="158">
        <f>+G705</f>
        <v>509</v>
      </c>
      <c r="H96" s="158">
        <f>+H705</f>
        <v>64835155</v>
      </c>
      <c r="I96" s="69"/>
      <c r="J96" s="137">
        <f>+J705</f>
        <v>519</v>
      </c>
      <c r="K96" s="158">
        <f>+K705</f>
        <v>69065488.620000005</v>
      </c>
    </row>
    <row r="97" spans="1:241">
      <c r="A97" s="39">
        <v>8</v>
      </c>
      <c r="C97" s="9" t="s">
        <v>215</v>
      </c>
      <c r="D97" s="120" t="s">
        <v>214</v>
      </c>
      <c r="E97" s="39">
        <v>8</v>
      </c>
      <c r="G97" s="158">
        <f>+G742</f>
        <v>0</v>
      </c>
      <c r="H97" s="158">
        <f>+H742</f>
        <v>57410150</v>
      </c>
      <c r="I97" s="69"/>
      <c r="J97" s="137">
        <f>+J742</f>
        <v>0</v>
      </c>
      <c r="K97" s="158">
        <f>+K742</f>
        <v>68032595</v>
      </c>
    </row>
    <row r="98" spans="1:241">
      <c r="A98" s="39">
        <v>9</v>
      </c>
      <c r="C98" s="9" t="s">
        <v>213</v>
      </c>
      <c r="D98" s="120" t="s">
        <v>212</v>
      </c>
      <c r="E98" s="39">
        <v>9</v>
      </c>
      <c r="G98" s="158">
        <f>+G780</f>
        <v>0</v>
      </c>
      <c r="H98" s="158">
        <f>+H780</f>
        <v>0</v>
      </c>
      <c r="I98" s="69" t="s">
        <v>0</v>
      </c>
      <c r="J98" s="137">
        <f>+J780</f>
        <v>0</v>
      </c>
      <c r="K98" s="158">
        <f>+K780</f>
        <v>0</v>
      </c>
    </row>
    <row r="99" spans="1:241">
      <c r="A99" s="39">
        <v>10</v>
      </c>
      <c r="C99" s="9" t="s">
        <v>211</v>
      </c>
      <c r="D99" s="120" t="s">
        <v>210</v>
      </c>
      <c r="E99" s="39">
        <v>10</v>
      </c>
      <c r="G99" s="158">
        <f>+G816</f>
        <v>0</v>
      </c>
      <c r="H99" s="158">
        <f>+H816</f>
        <v>55943985</v>
      </c>
      <c r="I99" s="69"/>
      <c r="J99" s="137">
        <f>+J816</f>
        <v>0</v>
      </c>
      <c r="K99" s="158">
        <f>+K816</f>
        <v>64488103</v>
      </c>
    </row>
    <row r="100" spans="1:241">
      <c r="A100" s="39"/>
      <c r="C100" s="9"/>
      <c r="D100" s="120"/>
      <c r="E100" s="39"/>
      <c r="F100" s="25" t="s">
        <v>1</v>
      </c>
      <c r="G100" s="11" t="s">
        <v>1</v>
      </c>
      <c r="H100" s="142"/>
      <c r="I100" s="132"/>
      <c r="J100" s="11"/>
      <c r="K100" s="142"/>
    </row>
    <row r="101" spans="1:241">
      <c r="A101" s="1">
        <v>11</v>
      </c>
      <c r="C101" s="9" t="s">
        <v>209</v>
      </c>
      <c r="E101" s="1">
        <v>11</v>
      </c>
      <c r="G101" s="158">
        <f>SUM(G90:G99)</f>
        <v>4276</v>
      </c>
      <c r="H101" s="137">
        <f>SUM(H90:H99)</f>
        <v>663906903.48000002</v>
      </c>
      <c r="I101" s="69"/>
      <c r="J101" s="158">
        <f>SUM(J90:J99)</f>
        <v>4316</v>
      </c>
      <c r="K101" s="137">
        <f>SUM(K90:K99)</f>
        <v>696925902.52999997</v>
      </c>
    </row>
    <row r="102" spans="1:241">
      <c r="A102" s="39"/>
      <c r="E102" s="39"/>
      <c r="F102" s="25" t="s">
        <v>1</v>
      </c>
      <c r="G102" s="11" t="s">
        <v>1</v>
      </c>
      <c r="H102" s="10"/>
      <c r="I102" s="132"/>
      <c r="J102" s="11"/>
      <c r="K102" s="10"/>
    </row>
    <row r="103" spans="1:241">
      <c r="A103" s="39"/>
      <c r="E103" s="39"/>
      <c r="F103" s="25"/>
      <c r="G103" s="5"/>
      <c r="H103" s="10"/>
      <c r="I103" s="132"/>
      <c r="J103" s="5"/>
      <c r="K103" s="10"/>
    </row>
    <row r="104" spans="1:241">
      <c r="A104" s="1">
        <v>12</v>
      </c>
      <c r="C104" s="9" t="s">
        <v>208</v>
      </c>
      <c r="E104" s="1">
        <v>12</v>
      </c>
      <c r="G104" s="71"/>
      <c r="H104" s="71"/>
      <c r="I104" s="69"/>
      <c r="J104" s="139"/>
      <c r="K104" s="71"/>
    </row>
    <row r="105" spans="1:241">
      <c r="A105" s="39">
        <v>13</v>
      </c>
      <c r="C105" s="9" t="s">
        <v>207</v>
      </c>
      <c r="D105" s="120" t="s">
        <v>206</v>
      </c>
      <c r="E105" s="39">
        <v>13</v>
      </c>
      <c r="G105" s="139"/>
      <c r="H105" s="137">
        <f>+H443</f>
        <v>0</v>
      </c>
      <c r="I105" s="69"/>
      <c r="J105" s="139"/>
      <c r="K105" s="137">
        <f>+K443</f>
        <v>0</v>
      </c>
    </row>
    <row r="106" spans="1:241">
      <c r="A106" s="39">
        <v>14</v>
      </c>
      <c r="C106" s="9" t="s">
        <v>205</v>
      </c>
      <c r="D106" s="120" t="s">
        <v>204</v>
      </c>
      <c r="E106" s="39">
        <v>14</v>
      </c>
      <c r="G106" s="139"/>
      <c r="H106" s="141">
        <f>H145</f>
        <v>31191883</v>
      </c>
      <c r="I106" s="69"/>
      <c r="J106" s="139"/>
      <c r="K106" s="141">
        <f>K145</f>
        <v>37859149</v>
      </c>
    </row>
    <row r="107" spans="1:241">
      <c r="A107" s="39">
        <v>15</v>
      </c>
      <c r="C107" s="9" t="s">
        <v>203</v>
      </c>
      <c r="D107" s="120"/>
      <c r="E107" s="39">
        <v>15</v>
      </c>
      <c r="G107" s="139"/>
      <c r="H107" s="140">
        <v>32188645</v>
      </c>
      <c r="I107" s="69"/>
      <c r="J107" s="139"/>
      <c r="K107" s="140">
        <v>31859432</v>
      </c>
    </row>
    <row r="108" spans="1:241">
      <c r="A108" s="39">
        <v>16</v>
      </c>
      <c r="C108" s="9" t="s">
        <v>202</v>
      </c>
      <c r="D108" s="120"/>
      <c r="E108" s="39">
        <v>16</v>
      </c>
      <c r="G108" s="139"/>
      <c r="H108" s="137">
        <f>+H308-H107</f>
        <v>157305218</v>
      </c>
      <c r="I108" s="69"/>
      <c r="J108" s="139"/>
      <c r="K108" s="140">
        <v>159074863</v>
      </c>
    </row>
    <row r="109" spans="1:241">
      <c r="A109" s="120">
        <v>17</v>
      </c>
      <c r="B109" s="120"/>
      <c r="C109" s="13" t="s">
        <v>201</v>
      </c>
      <c r="D109" s="120" t="s">
        <v>197</v>
      </c>
      <c r="E109" s="120">
        <v>17</v>
      </c>
      <c r="F109" s="120"/>
      <c r="G109" s="139"/>
      <c r="H109" s="137">
        <f>SUM(H107:H108)</f>
        <v>189493863</v>
      </c>
      <c r="I109" s="13"/>
      <c r="J109" s="139"/>
      <c r="K109" s="137">
        <f>SUM(K107:K108)</f>
        <v>190934295</v>
      </c>
      <c r="L109" s="13"/>
      <c r="M109" s="120"/>
      <c r="N109" s="13"/>
      <c r="O109" s="120"/>
      <c r="P109" s="13"/>
      <c r="Q109" s="120"/>
      <c r="R109" s="13"/>
      <c r="S109" s="120"/>
      <c r="T109" s="13"/>
      <c r="U109" s="120"/>
      <c r="V109" s="13"/>
      <c r="W109" s="120"/>
      <c r="X109" s="13"/>
      <c r="Y109" s="120"/>
      <c r="Z109" s="13"/>
      <c r="AA109" s="120"/>
      <c r="AB109" s="13"/>
      <c r="AC109" s="120"/>
      <c r="AD109" s="13"/>
      <c r="AE109" s="120"/>
      <c r="AF109" s="13"/>
      <c r="AG109" s="120"/>
      <c r="AH109" s="13"/>
      <c r="AI109" s="120"/>
      <c r="AJ109" s="13"/>
      <c r="AK109" s="120"/>
      <c r="AL109" s="13"/>
      <c r="AM109" s="120"/>
      <c r="AN109" s="13"/>
      <c r="AO109" s="120"/>
      <c r="AP109" s="13"/>
      <c r="AQ109" s="120"/>
      <c r="AR109" s="13"/>
      <c r="AS109" s="120"/>
      <c r="AT109" s="13"/>
      <c r="AU109" s="120"/>
      <c r="AV109" s="13"/>
      <c r="AW109" s="120"/>
      <c r="AX109" s="13"/>
      <c r="AY109" s="120"/>
      <c r="AZ109" s="13"/>
      <c r="BA109" s="120"/>
      <c r="BB109" s="13"/>
      <c r="BC109" s="120"/>
      <c r="BD109" s="13"/>
      <c r="BE109" s="120"/>
      <c r="BF109" s="13"/>
      <c r="BG109" s="120"/>
      <c r="BH109" s="13"/>
      <c r="BI109" s="120"/>
      <c r="BJ109" s="13"/>
      <c r="BK109" s="120"/>
      <c r="BL109" s="13"/>
      <c r="BM109" s="120"/>
      <c r="BN109" s="13"/>
      <c r="BO109" s="120"/>
      <c r="BP109" s="13"/>
      <c r="BQ109" s="120"/>
      <c r="BR109" s="13"/>
      <c r="BS109" s="120"/>
      <c r="BT109" s="13"/>
      <c r="BU109" s="120"/>
      <c r="BV109" s="13"/>
      <c r="BW109" s="120"/>
      <c r="BX109" s="13"/>
      <c r="BY109" s="120"/>
      <c r="BZ109" s="13"/>
      <c r="CA109" s="120"/>
      <c r="CB109" s="13"/>
      <c r="CC109" s="120"/>
      <c r="CD109" s="13"/>
      <c r="CE109" s="120"/>
      <c r="CF109" s="13"/>
      <c r="CG109" s="120"/>
      <c r="CH109" s="13"/>
      <c r="CI109" s="120"/>
      <c r="CJ109" s="13"/>
      <c r="CK109" s="120"/>
      <c r="CL109" s="13"/>
      <c r="CM109" s="120"/>
      <c r="CN109" s="13"/>
      <c r="CO109" s="120"/>
      <c r="CP109" s="13"/>
      <c r="CQ109" s="120"/>
      <c r="CR109" s="13"/>
      <c r="CS109" s="120"/>
      <c r="CT109" s="13"/>
      <c r="CU109" s="120"/>
      <c r="CV109" s="13"/>
      <c r="CW109" s="120"/>
      <c r="CX109" s="13"/>
      <c r="CY109" s="120"/>
      <c r="CZ109" s="13"/>
      <c r="DA109" s="120"/>
      <c r="DB109" s="13"/>
      <c r="DC109" s="120"/>
      <c r="DD109" s="13"/>
      <c r="DE109" s="120"/>
      <c r="DF109" s="13"/>
      <c r="DG109" s="120"/>
      <c r="DH109" s="13"/>
      <c r="DI109" s="120"/>
      <c r="DJ109" s="13"/>
      <c r="DK109" s="120"/>
      <c r="DL109" s="13"/>
      <c r="DM109" s="120"/>
      <c r="DN109" s="13"/>
      <c r="DO109" s="120"/>
      <c r="DP109" s="13"/>
      <c r="DQ109" s="120"/>
      <c r="DR109" s="13"/>
      <c r="DS109" s="120"/>
      <c r="DT109" s="13"/>
      <c r="DU109" s="120"/>
      <c r="DV109" s="13"/>
      <c r="DW109" s="120"/>
      <c r="DX109" s="13"/>
      <c r="DY109" s="120"/>
      <c r="DZ109" s="13"/>
      <c r="EA109" s="120"/>
      <c r="EB109" s="13"/>
      <c r="EC109" s="120"/>
      <c r="ED109" s="13"/>
      <c r="EE109" s="120"/>
      <c r="EF109" s="13"/>
      <c r="EG109" s="120"/>
      <c r="EH109" s="13"/>
      <c r="EI109" s="120"/>
      <c r="EJ109" s="13"/>
      <c r="EK109" s="120"/>
      <c r="EL109" s="13"/>
      <c r="EM109" s="120"/>
      <c r="EN109" s="13"/>
      <c r="EO109" s="120"/>
      <c r="EP109" s="13"/>
      <c r="EQ109" s="120"/>
      <c r="ER109" s="13"/>
      <c r="ES109" s="120"/>
      <c r="ET109" s="13"/>
      <c r="EU109" s="120"/>
      <c r="EV109" s="13"/>
      <c r="EW109" s="120"/>
      <c r="EX109" s="13"/>
      <c r="EY109" s="120"/>
      <c r="EZ109" s="13"/>
      <c r="FA109" s="120"/>
      <c r="FB109" s="13"/>
      <c r="FC109" s="120"/>
      <c r="FD109" s="13"/>
      <c r="FE109" s="120"/>
      <c r="FF109" s="13"/>
      <c r="FG109" s="120"/>
      <c r="FH109" s="13"/>
      <c r="FI109" s="120"/>
      <c r="FJ109" s="13"/>
      <c r="FK109" s="120"/>
      <c r="FL109" s="13"/>
      <c r="FM109" s="120"/>
      <c r="FN109" s="13"/>
      <c r="FO109" s="120"/>
      <c r="FP109" s="13"/>
      <c r="FQ109" s="120"/>
      <c r="FR109" s="13"/>
      <c r="FS109" s="120"/>
      <c r="FT109" s="13"/>
      <c r="FU109" s="120"/>
      <c r="FV109" s="13"/>
      <c r="FW109" s="120"/>
      <c r="FX109" s="13"/>
      <c r="FY109" s="120"/>
      <c r="FZ109" s="13"/>
      <c r="GA109" s="120"/>
      <c r="GB109" s="13"/>
      <c r="GC109" s="120"/>
      <c r="GD109" s="13"/>
      <c r="GE109" s="120"/>
      <c r="GF109" s="13"/>
      <c r="GG109" s="120"/>
      <c r="GH109" s="13"/>
      <c r="GI109" s="120"/>
      <c r="GJ109" s="13"/>
      <c r="GK109" s="120"/>
      <c r="GL109" s="13"/>
      <c r="GM109" s="120"/>
      <c r="GN109" s="13"/>
      <c r="GO109" s="120"/>
      <c r="GP109" s="13"/>
      <c r="GQ109" s="120"/>
      <c r="GR109" s="13"/>
      <c r="GS109" s="120"/>
      <c r="GT109" s="13"/>
      <c r="GU109" s="120"/>
      <c r="GV109" s="13"/>
      <c r="GW109" s="120"/>
      <c r="GX109" s="13"/>
      <c r="GY109" s="120"/>
      <c r="GZ109" s="13"/>
      <c r="HA109" s="120"/>
      <c r="HB109" s="13"/>
      <c r="HC109" s="120"/>
      <c r="HD109" s="13"/>
      <c r="HE109" s="120"/>
      <c r="HF109" s="13"/>
      <c r="HG109" s="120"/>
      <c r="HH109" s="13"/>
      <c r="HI109" s="120"/>
      <c r="HJ109" s="13"/>
      <c r="HK109" s="120"/>
      <c r="HL109" s="13"/>
      <c r="HM109" s="120"/>
      <c r="HN109" s="13"/>
      <c r="HO109" s="120"/>
      <c r="HP109" s="13"/>
      <c r="HQ109" s="120"/>
      <c r="HR109" s="13"/>
      <c r="HS109" s="120"/>
      <c r="HT109" s="13"/>
      <c r="HU109" s="120"/>
      <c r="HV109" s="13"/>
      <c r="HW109" s="120"/>
      <c r="HX109" s="13"/>
      <c r="HY109" s="120"/>
      <c r="HZ109" s="13"/>
      <c r="IA109" s="120"/>
      <c r="IB109" s="13"/>
      <c r="IC109" s="120"/>
      <c r="ID109" s="13"/>
      <c r="IE109" s="120"/>
      <c r="IF109" s="13"/>
      <c r="IG109" s="120"/>
    </row>
    <row r="110" spans="1:241">
      <c r="A110" s="39">
        <v>18</v>
      </c>
      <c r="C110" s="9" t="s">
        <v>200</v>
      </c>
      <c r="D110" s="120" t="s">
        <v>197</v>
      </c>
      <c r="E110" s="39">
        <v>18</v>
      </c>
      <c r="G110" s="139"/>
      <c r="H110" s="137">
        <f>+H307</f>
        <v>36615314</v>
      </c>
      <c r="I110" s="69"/>
      <c r="J110" s="139"/>
      <c r="K110" s="140">
        <v>37186565.663573593</v>
      </c>
    </row>
    <row r="111" spans="1:241">
      <c r="A111" s="39">
        <v>19</v>
      </c>
      <c r="C111" s="9" t="s">
        <v>199</v>
      </c>
      <c r="D111" s="120" t="s">
        <v>197</v>
      </c>
      <c r="E111" s="39">
        <v>19</v>
      </c>
      <c r="G111" s="139"/>
      <c r="H111" s="137">
        <f>+H313</f>
        <v>329415451</v>
      </c>
      <c r="I111" s="69"/>
      <c r="J111" s="139"/>
      <c r="K111" s="140">
        <v>349760952</v>
      </c>
    </row>
    <row r="112" spans="1:241">
      <c r="A112" s="39">
        <v>20</v>
      </c>
      <c r="C112" s="9" t="s">
        <v>198</v>
      </c>
      <c r="D112" s="120" t="s">
        <v>197</v>
      </c>
      <c r="E112" s="39">
        <v>20</v>
      </c>
      <c r="G112" s="139"/>
      <c r="H112" s="137">
        <f>H109+H110+H111</f>
        <v>555524628</v>
      </c>
      <c r="I112" s="69"/>
      <c r="J112" s="139"/>
      <c r="K112" s="137">
        <f>K109+K110+K111</f>
        <v>577881812.66357362</v>
      </c>
    </row>
    <row r="113" spans="1:11">
      <c r="A113" s="120">
        <v>21</v>
      </c>
      <c r="C113" s="9"/>
      <c r="D113" s="120"/>
      <c r="E113" s="39">
        <v>21</v>
      </c>
      <c r="G113" s="139"/>
      <c r="H113" s="137">
        <f>+H352-H333</f>
        <v>0</v>
      </c>
      <c r="I113" s="69"/>
      <c r="J113" s="139"/>
      <c r="K113" s="137">
        <f>+K352-K333</f>
        <v>0</v>
      </c>
    </row>
    <row r="114" spans="1:11">
      <c r="A114" s="120">
        <v>22</v>
      </c>
      <c r="C114" s="9"/>
      <c r="D114" s="120"/>
      <c r="E114" s="39">
        <v>22</v>
      </c>
      <c r="G114" s="139"/>
      <c r="H114" s="137">
        <f>H333</f>
        <v>0</v>
      </c>
      <c r="I114" s="69" t="s">
        <v>0</v>
      </c>
      <c r="J114" s="139"/>
      <c r="K114" s="137">
        <f>K333</f>
        <v>0</v>
      </c>
    </row>
    <row r="115" spans="1:11">
      <c r="A115" s="39">
        <v>23</v>
      </c>
      <c r="C115" s="98"/>
      <c r="E115" s="39">
        <v>23</v>
      </c>
      <c r="F115" s="25" t="s">
        <v>1</v>
      </c>
      <c r="G115" s="11"/>
      <c r="H115" s="10"/>
      <c r="I115" s="132"/>
      <c r="J115" s="11"/>
      <c r="K115" s="10"/>
    </row>
    <row r="116" spans="1:11">
      <c r="A116" s="39">
        <v>24</v>
      </c>
      <c r="C116" s="98"/>
      <c r="D116" s="9"/>
      <c r="E116" s="39">
        <v>24</v>
      </c>
    </row>
    <row r="117" spans="1:11">
      <c r="A117" s="39">
        <v>25</v>
      </c>
      <c r="C117" s="9" t="s">
        <v>275</v>
      </c>
      <c r="D117" s="120" t="s">
        <v>193</v>
      </c>
      <c r="E117" s="39">
        <v>25</v>
      </c>
      <c r="G117" s="139"/>
      <c r="H117" s="137">
        <f>+H399</f>
        <v>77190392</v>
      </c>
      <c r="I117" s="69"/>
      <c r="J117" s="139"/>
      <c r="K117" s="137">
        <f>+K399</f>
        <v>81184941</v>
      </c>
    </row>
    <row r="118" spans="1:11">
      <c r="A118" s="1">
        <v>26</v>
      </c>
      <c r="E118" s="1">
        <v>26</v>
      </c>
      <c r="F118" s="25" t="s">
        <v>1</v>
      </c>
      <c r="G118" s="11"/>
      <c r="H118" s="10"/>
      <c r="I118" s="132"/>
      <c r="J118" s="11"/>
      <c r="K118" s="10"/>
    </row>
    <row r="119" spans="1:11">
      <c r="A119" s="39">
        <v>27</v>
      </c>
      <c r="C119" s="9" t="s">
        <v>192</v>
      </c>
      <c r="E119" s="39">
        <v>27</v>
      </c>
      <c r="F119" s="111"/>
      <c r="G119" s="139"/>
      <c r="H119" s="137">
        <f t="shared" ref="H119" si="0">H105+H106+H112+H113+H114+H117</f>
        <v>663906903</v>
      </c>
      <c r="I119" s="137"/>
      <c r="J119" s="137"/>
      <c r="K119" s="137">
        <f>K105+K106+K112+K113+K114+K117</f>
        <v>696925902.66357362</v>
      </c>
    </row>
    <row r="120" spans="1:11">
      <c r="A120" s="39"/>
      <c r="C120" s="9"/>
      <c r="E120" s="39"/>
      <c r="F120" s="136" t="s">
        <v>191</v>
      </c>
      <c r="G120" s="135"/>
      <c r="H120" s="135"/>
      <c r="I120" s="135"/>
      <c r="J120" s="134"/>
      <c r="K120" s="133"/>
    </row>
    <row r="121" spans="1:11" ht="29.25" customHeight="1">
      <c r="C121" s="346" t="s">
        <v>268</v>
      </c>
      <c r="D121" s="346"/>
      <c r="E121" s="346"/>
      <c r="F121" s="346"/>
      <c r="G121" s="346"/>
      <c r="H121" s="346"/>
      <c r="I121" s="346"/>
      <c r="J121" s="346"/>
      <c r="K121" s="58"/>
    </row>
    <row r="122" spans="1:11">
      <c r="D122" s="120"/>
      <c r="F122" s="25"/>
      <c r="G122" s="11"/>
      <c r="I122" s="132"/>
      <c r="J122" s="11"/>
      <c r="K122" s="10"/>
    </row>
    <row r="123" spans="1:11">
      <c r="C123" s="1" t="s">
        <v>18</v>
      </c>
      <c r="G123" s="1"/>
      <c r="H123" s="1"/>
      <c r="J123" s="1"/>
      <c r="K123" s="1"/>
    </row>
    <row r="124" spans="1:11">
      <c r="D124" s="120"/>
      <c r="F124" s="25"/>
      <c r="G124" s="11"/>
      <c r="I124" s="132"/>
      <c r="J124" s="11"/>
      <c r="K124" s="10"/>
    </row>
    <row r="125" spans="1:11">
      <c r="E125" s="6"/>
    </row>
    <row r="126" spans="1:11">
      <c r="A126" s="35" t="s">
        <v>274</v>
      </c>
    </row>
    <row r="127" spans="1:11">
      <c r="A127" s="32" t="str">
        <f>$A$83</f>
        <v xml:space="preserve">Institution No.:  </v>
      </c>
      <c r="B127" s="35"/>
      <c r="C127" s="35"/>
      <c r="D127" s="35"/>
      <c r="E127" s="37"/>
      <c r="F127" s="35"/>
      <c r="G127" s="34"/>
      <c r="H127" s="36"/>
      <c r="I127" s="35"/>
      <c r="J127" s="34"/>
      <c r="K127" s="33" t="s">
        <v>190</v>
      </c>
    </row>
    <row r="128" spans="1:11" ht="14.25">
      <c r="A128" s="347" t="s">
        <v>273</v>
      </c>
      <c r="B128" s="347"/>
      <c r="C128" s="347"/>
      <c r="D128" s="347"/>
      <c r="E128" s="347"/>
      <c r="F128" s="347"/>
      <c r="G128" s="347"/>
      <c r="H128" s="347"/>
      <c r="I128" s="347"/>
      <c r="J128" s="347"/>
      <c r="K128" s="347"/>
    </row>
    <row r="129" spans="1:11">
      <c r="A129" s="32" t="str">
        <f>$A$42</f>
        <v xml:space="preserve">NAME: </v>
      </c>
      <c r="C129" s="1" t="str">
        <f>$D$20</f>
        <v>University of Colorado</v>
      </c>
      <c r="H129" s="4"/>
      <c r="J129" s="5"/>
      <c r="K129" s="30" t="str">
        <f>$K$3</f>
        <v>Date: October 13, 2015</v>
      </c>
    </row>
    <row r="130" spans="1:11">
      <c r="A130" s="25" t="s">
        <v>1</v>
      </c>
      <c r="B130" s="25" t="s">
        <v>1</v>
      </c>
      <c r="C130" s="25" t="s">
        <v>1</v>
      </c>
      <c r="D130" s="25" t="s">
        <v>1</v>
      </c>
      <c r="E130" s="25" t="s">
        <v>1</v>
      </c>
      <c r="F130" s="25" t="s">
        <v>1</v>
      </c>
      <c r="G130" s="11" t="s">
        <v>1</v>
      </c>
      <c r="H130" s="10" t="s">
        <v>1</v>
      </c>
      <c r="I130" s="25" t="s">
        <v>1</v>
      </c>
      <c r="J130" s="11" t="s">
        <v>1</v>
      </c>
      <c r="K130" s="10" t="s">
        <v>1</v>
      </c>
    </row>
    <row r="131" spans="1:11">
      <c r="A131" s="28" t="s">
        <v>15</v>
      </c>
      <c r="E131" s="28" t="s">
        <v>15</v>
      </c>
      <c r="F131" s="7"/>
      <c r="G131" s="27"/>
      <c r="H131" s="26" t="s">
        <v>14</v>
      </c>
      <c r="I131" s="7"/>
      <c r="J131" s="27"/>
      <c r="K131" s="26" t="s">
        <v>13</v>
      </c>
    </row>
    <row r="132" spans="1:11">
      <c r="A132" s="28" t="s">
        <v>11</v>
      </c>
      <c r="C132" s="29" t="s">
        <v>12</v>
      </c>
      <c r="E132" s="28" t="s">
        <v>11</v>
      </c>
      <c r="F132" s="7"/>
      <c r="G132" s="27"/>
      <c r="H132" s="26" t="s">
        <v>10</v>
      </c>
      <c r="I132" s="7"/>
      <c r="J132" s="27"/>
      <c r="K132" s="26" t="s">
        <v>9</v>
      </c>
    </row>
    <row r="133" spans="1:11">
      <c r="A133" s="25" t="s">
        <v>1</v>
      </c>
      <c r="B133" s="25" t="s">
        <v>1</v>
      </c>
      <c r="C133" s="25" t="s">
        <v>1</v>
      </c>
      <c r="D133" s="25" t="s">
        <v>1</v>
      </c>
      <c r="E133" s="25" t="s">
        <v>1</v>
      </c>
      <c r="F133" s="25" t="s">
        <v>1</v>
      </c>
      <c r="G133" s="11" t="s">
        <v>1</v>
      </c>
      <c r="H133" s="10" t="s">
        <v>1</v>
      </c>
      <c r="I133" s="25" t="s">
        <v>1</v>
      </c>
      <c r="J133" s="11" t="s">
        <v>1</v>
      </c>
      <c r="K133" s="10" t="s">
        <v>1</v>
      </c>
    </row>
    <row r="134" spans="1:11">
      <c r="A134" s="1">
        <v>1</v>
      </c>
      <c r="C134" s="1" t="s">
        <v>188</v>
      </c>
      <c r="E134" s="1">
        <v>1</v>
      </c>
    </row>
    <row r="135" spans="1:11" ht="33.75" customHeight="1">
      <c r="A135" s="131">
        <v>2</v>
      </c>
      <c r="C135" s="348" t="s">
        <v>187</v>
      </c>
      <c r="D135" s="348"/>
      <c r="E135" s="131">
        <v>2</v>
      </c>
      <c r="G135" s="129"/>
      <c r="H135" s="130">
        <v>0</v>
      </c>
      <c r="I135" s="130"/>
      <c r="J135" s="130"/>
      <c r="K135" s="130">
        <v>0</v>
      </c>
    </row>
    <row r="136" spans="1:11" ht="15.75" customHeight="1">
      <c r="A136" s="1">
        <v>3</v>
      </c>
      <c r="C136" s="1" t="s">
        <v>186</v>
      </c>
      <c r="E136" s="1">
        <v>3</v>
      </c>
      <c r="G136" s="129"/>
      <c r="H136" s="129">
        <v>0</v>
      </c>
      <c r="I136" s="129"/>
      <c r="J136" s="129"/>
      <c r="K136" s="129">
        <v>0</v>
      </c>
    </row>
    <row r="137" spans="1:11">
      <c r="A137" s="1">
        <v>4</v>
      </c>
      <c r="C137" s="1" t="s">
        <v>185</v>
      </c>
      <c r="E137" s="1">
        <v>4</v>
      </c>
      <c r="G137" s="129"/>
      <c r="H137" s="129">
        <v>31191883</v>
      </c>
      <c r="I137" s="129"/>
      <c r="J137" s="129"/>
      <c r="K137" s="129">
        <v>37859149</v>
      </c>
    </row>
    <row r="138" spans="1:11">
      <c r="A138" s="1">
        <v>5</v>
      </c>
      <c r="C138" s="1" t="s">
        <v>184</v>
      </c>
      <c r="E138" s="1">
        <v>5</v>
      </c>
      <c r="G138" s="129"/>
      <c r="H138" s="129">
        <v>0</v>
      </c>
      <c r="I138" s="129"/>
      <c r="J138" s="129"/>
      <c r="K138" s="129">
        <v>0</v>
      </c>
    </row>
    <row r="139" spans="1:11" ht="47.25" customHeight="1">
      <c r="A139" s="131">
        <v>6</v>
      </c>
      <c r="C139" s="348" t="s">
        <v>183</v>
      </c>
      <c r="D139" s="348"/>
      <c r="E139" s="131">
        <v>6</v>
      </c>
      <c r="G139" s="129"/>
      <c r="H139" s="130">
        <v>0</v>
      </c>
      <c r="I139" s="130"/>
      <c r="J139" s="130"/>
      <c r="K139" s="130">
        <v>0</v>
      </c>
    </row>
    <row r="140" spans="1:11">
      <c r="A140" s="1">
        <v>7</v>
      </c>
      <c r="E140" s="1">
        <v>7</v>
      </c>
      <c r="G140" s="129"/>
      <c r="H140" s="129"/>
      <c r="I140" s="129"/>
      <c r="J140" s="129"/>
      <c r="K140" s="129"/>
    </row>
    <row r="141" spans="1:11">
      <c r="A141" s="1">
        <v>8</v>
      </c>
      <c r="E141" s="1">
        <v>8</v>
      </c>
      <c r="G141" s="129"/>
      <c r="H141" s="129"/>
      <c r="I141" s="129"/>
      <c r="J141" s="129"/>
      <c r="K141" s="129"/>
    </row>
    <row r="142" spans="1:11">
      <c r="A142" s="1">
        <v>9</v>
      </c>
      <c r="E142" s="1">
        <v>9</v>
      </c>
      <c r="G142" s="129"/>
      <c r="H142" s="129"/>
      <c r="I142" s="129"/>
      <c r="J142" s="129"/>
      <c r="K142" s="129"/>
    </row>
    <row r="143" spans="1:11">
      <c r="A143" s="1">
        <v>10</v>
      </c>
      <c r="E143" s="1">
        <v>10</v>
      </c>
      <c r="G143" s="129"/>
      <c r="H143" s="129"/>
      <c r="I143" s="129"/>
      <c r="J143" s="129"/>
      <c r="K143" s="129"/>
    </row>
    <row r="144" spans="1:11">
      <c r="A144" s="1">
        <v>11</v>
      </c>
      <c r="E144" s="1">
        <v>11</v>
      </c>
      <c r="G144" s="129"/>
      <c r="H144" s="129"/>
      <c r="I144" s="129"/>
      <c r="J144" s="129"/>
      <c r="K144" s="129"/>
    </row>
    <row r="145" spans="1:11">
      <c r="A145" s="1">
        <v>12</v>
      </c>
      <c r="C145" s="1" t="s">
        <v>182</v>
      </c>
      <c r="E145" s="1">
        <v>12</v>
      </c>
      <c r="G145" s="129"/>
      <c r="H145" s="129">
        <f>SUM(H135:H144)</f>
        <v>31191883</v>
      </c>
      <c r="I145" s="129"/>
      <c r="J145" s="129"/>
      <c r="K145" s="129">
        <f>SUM(K135:K144)</f>
        <v>37859149</v>
      </c>
    </row>
    <row r="146" spans="1:11">
      <c r="E146" s="6"/>
    </row>
    <row r="147" spans="1:11">
      <c r="E147" s="6"/>
    </row>
    <row r="148" spans="1:11">
      <c r="E148" s="6"/>
    </row>
    <row r="149" spans="1:11">
      <c r="E149" s="6"/>
    </row>
    <row r="150" spans="1:11">
      <c r="E150" s="6"/>
    </row>
    <row r="151" spans="1:11">
      <c r="E151" s="6"/>
    </row>
    <row r="152" spans="1:11">
      <c r="E152" s="6"/>
    </row>
    <row r="154" spans="1:11">
      <c r="D154" s="128"/>
      <c r="F154" s="128"/>
      <c r="G154" s="127"/>
      <c r="H154" s="126"/>
    </row>
    <row r="155" spans="1:11">
      <c r="E155" s="6"/>
    </row>
    <row r="156" spans="1:11">
      <c r="E156" s="6"/>
    </row>
    <row r="157" spans="1:11">
      <c r="E157" s="6"/>
    </row>
    <row r="158" spans="1:11" ht="13.5">
      <c r="C158" s="1" t="s">
        <v>272</v>
      </c>
      <c r="E158" s="6"/>
    </row>
    <row r="159" spans="1:11">
      <c r="E159" s="6"/>
    </row>
    <row r="160" spans="1:11" ht="12.75">
      <c r="B160" s="125"/>
      <c r="C160" s="124"/>
      <c r="D160" s="123"/>
      <c r="E160" s="123"/>
      <c r="F160" s="123"/>
    </row>
    <row r="161" spans="1:11" ht="12.75">
      <c r="B161" s="125"/>
      <c r="C161" s="124"/>
      <c r="D161" s="123"/>
      <c r="E161" s="123"/>
      <c r="F161" s="123"/>
    </row>
    <row r="162" spans="1:11">
      <c r="E162" s="6"/>
    </row>
    <row r="163" spans="1:11">
      <c r="E163" s="6"/>
    </row>
    <row r="164" spans="1:11">
      <c r="E164" s="6"/>
    </row>
    <row r="165" spans="1:11">
      <c r="E165" s="6"/>
    </row>
    <row r="166" spans="1:11">
      <c r="E166" s="6"/>
    </row>
    <row r="167" spans="1:11">
      <c r="E167" s="6"/>
    </row>
    <row r="168" spans="1:11">
      <c r="E168" s="6"/>
    </row>
    <row r="169" spans="1:11">
      <c r="E169" s="6"/>
    </row>
    <row r="170" spans="1:11">
      <c r="E170" s="6"/>
    </row>
    <row r="171" spans="1:11">
      <c r="E171" s="6"/>
    </row>
    <row r="172" spans="1:11">
      <c r="E172" s="6"/>
    </row>
    <row r="173" spans="1:11">
      <c r="E173" s="6"/>
    </row>
    <row r="174" spans="1:11">
      <c r="A174" s="32" t="str">
        <f>$A$83</f>
        <v xml:space="preserve">Institution No.:  </v>
      </c>
      <c r="E174" s="6"/>
      <c r="G174" s="5"/>
      <c r="H174" s="4"/>
      <c r="J174" s="5"/>
      <c r="K174" s="33" t="s">
        <v>180</v>
      </c>
    </row>
    <row r="175" spans="1:11" s="35" customFormat="1">
      <c r="A175" s="347" t="s">
        <v>179</v>
      </c>
      <c r="B175" s="347"/>
      <c r="C175" s="347"/>
      <c r="D175" s="347"/>
      <c r="E175" s="347"/>
      <c r="F175" s="347"/>
      <c r="G175" s="347"/>
      <c r="H175" s="347"/>
      <c r="I175" s="347"/>
      <c r="J175" s="347"/>
      <c r="K175" s="347"/>
    </row>
    <row r="176" spans="1:11">
      <c r="A176" s="32" t="str">
        <f>$A$42</f>
        <v xml:space="preserve">NAME: </v>
      </c>
      <c r="C176" s="1" t="str">
        <f>$D$20</f>
        <v>University of Colorado</v>
      </c>
      <c r="H176" s="4"/>
      <c r="J176" s="5"/>
      <c r="K176" s="30" t="str">
        <f>$K$3</f>
        <v>Date: October 13, 2015</v>
      </c>
    </row>
    <row r="177" spans="1:11">
      <c r="A177" s="25" t="s">
        <v>1</v>
      </c>
      <c r="B177" s="25" t="s">
        <v>1</v>
      </c>
      <c r="C177" s="25" t="s">
        <v>1</v>
      </c>
      <c r="D177" s="25" t="s">
        <v>1</v>
      </c>
      <c r="E177" s="25" t="s">
        <v>1</v>
      </c>
      <c r="F177" s="25" t="s">
        <v>1</v>
      </c>
      <c r="G177" s="11" t="s">
        <v>1</v>
      </c>
      <c r="H177" s="10" t="s">
        <v>1</v>
      </c>
      <c r="I177" s="25" t="s">
        <v>1</v>
      </c>
      <c r="J177" s="11" t="s">
        <v>1</v>
      </c>
      <c r="K177" s="10" t="s">
        <v>1</v>
      </c>
    </row>
    <row r="178" spans="1:11">
      <c r="A178" s="28" t="s">
        <v>15</v>
      </c>
      <c r="E178" s="28" t="s">
        <v>15</v>
      </c>
      <c r="G178" s="27"/>
      <c r="H178" s="26" t="s">
        <v>14</v>
      </c>
      <c r="I178" s="7"/>
      <c r="J178" s="1"/>
      <c r="K178" s="1"/>
    </row>
    <row r="179" spans="1:11">
      <c r="A179" s="28" t="s">
        <v>11</v>
      </c>
      <c r="E179" s="28" t="s">
        <v>11</v>
      </c>
      <c r="G179" s="27"/>
      <c r="H179" s="26" t="s">
        <v>10</v>
      </c>
      <c r="I179" s="7"/>
      <c r="J179" s="1"/>
      <c r="K179" s="1"/>
    </row>
    <row r="180" spans="1:11">
      <c r="A180" s="25" t="s">
        <v>1</v>
      </c>
      <c r="B180" s="25" t="s">
        <v>1</v>
      </c>
      <c r="C180" s="25" t="s">
        <v>1</v>
      </c>
      <c r="D180" s="25" t="s">
        <v>1</v>
      </c>
      <c r="E180" s="25" t="s">
        <v>1</v>
      </c>
      <c r="F180" s="25" t="s">
        <v>1</v>
      </c>
      <c r="G180" s="11" t="s">
        <v>1</v>
      </c>
      <c r="H180" s="10" t="s">
        <v>1</v>
      </c>
      <c r="I180" s="25" t="s">
        <v>1</v>
      </c>
      <c r="J180" s="1"/>
      <c r="K180" s="1"/>
    </row>
    <row r="181" spans="1:11">
      <c r="A181" s="39">
        <v>1</v>
      </c>
      <c r="C181" s="9" t="s">
        <v>178</v>
      </c>
      <c r="E181" s="39">
        <v>1</v>
      </c>
      <c r="G181" s="5"/>
      <c r="H181" s="69"/>
      <c r="J181" s="1"/>
      <c r="K181" s="1"/>
    </row>
    <row r="182" spans="1:11">
      <c r="A182" s="120" t="s">
        <v>176</v>
      </c>
      <c r="C182" s="9" t="s">
        <v>177</v>
      </c>
      <c r="E182" s="120" t="s">
        <v>176</v>
      </c>
      <c r="F182" s="119"/>
      <c r="G182" s="88"/>
      <c r="H182" s="95">
        <v>0</v>
      </c>
      <c r="I182" s="88"/>
      <c r="J182" s="1"/>
      <c r="K182" s="1"/>
    </row>
    <row r="183" spans="1:11">
      <c r="A183" s="120" t="s">
        <v>174</v>
      </c>
      <c r="C183" s="9" t="s">
        <v>175</v>
      </c>
      <c r="E183" s="120" t="s">
        <v>174</v>
      </c>
      <c r="F183" s="119"/>
      <c r="G183" s="88"/>
      <c r="H183" s="121"/>
      <c r="I183" s="88"/>
      <c r="J183" s="1"/>
      <c r="K183" s="1"/>
    </row>
    <row r="184" spans="1:11">
      <c r="A184" s="120" t="s">
        <v>172</v>
      </c>
      <c r="C184" s="9" t="s">
        <v>173</v>
      </c>
      <c r="E184" s="120" t="s">
        <v>172</v>
      </c>
      <c r="F184" s="119"/>
      <c r="G184" s="88"/>
      <c r="H184" s="162">
        <f>G308</f>
        <v>14862</v>
      </c>
      <c r="I184" s="88"/>
      <c r="J184" s="1"/>
      <c r="K184" s="1"/>
    </row>
    <row r="185" spans="1:11">
      <c r="A185" s="39">
        <v>3</v>
      </c>
      <c r="C185" s="9" t="s">
        <v>171</v>
      </c>
      <c r="E185" s="39">
        <v>3</v>
      </c>
      <c r="F185" s="119"/>
      <c r="G185" s="88"/>
      <c r="H185" s="162">
        <f>G307</f>
        <v>1820</v>
      </c>
      <c r="I185" s="88"/>
      <c r="J185" s="1"/>
      <c r="K185" s="1"/>
    </row>
    <row r="186" spans="1:11">
      <c r="A186" s="39">
        <v>4</v>
      </c>
      <c r="C186" s="9" t="s">
        <v>170</v>
      </c>
      <c r="E186" s="39">
        <v>4</v>
      </c>
      <c r="F186" s="119"/>
      <c r="G186" s="88"/>
      <c r="H186" s="162">
        <f>SUM(H184:H185)</f>
        <v>16682</v>
      </c>
      <c r="I186" s="88"/>
      <c r="J186" s="1"/>
      <c r="K186" s="1"/>
    </row>
    <row r="187" spans="1:11">
      <c r="A187" s="39">
        <v>5</v>
      </c>
      <c r="E187" s="39">
        <v>5</v>
      </c>
      <c r="F187" s="119"/>
      <c r="G187" s="88"/>
      <c r="H187" s="162"/>
      <c r="I187" s="88"/>
      <c r="J187" s="1"/>
      <c r="K187" s="1"/>
    </row>
    <row r="188" spans="1:11">
      <c r="A188" s="39">
        <v>6</v>
      </c>
      <c r="C188" s="9" t="s">
        <v>169</v>
      </c>
      <c r="E188" s="39">
        <v>6</v>
      </c>
      <c r="F188" s="119"/>
      <c r="G188" s="88"/>
      <c r="H188" s="162">
        <f>G310</f>
        <v>9113</v>
      </c>
      <c r="I188" s="88"/>
      <c r="J188" s="1"/>
      <c r="K188" s="1"/>
    </row>
    <row r="189" spans="1:11">
      <c r="A189" s="39">
        <v>7</v>
      </c>
      <c r="C189" s="9" t="s">
        <v>168</v>
      </c>
      <c r="E189" s="39">
        <v>7</v>
      </c>
      <c r="F189" s="119"/>
      <c r="G189" s="88"/>
      <c r="H189" s="162">
        <f>G309</f>
        <v>917</v>
      </c>
      <c r="I189" s="88"/>
      <c r="J189" s="1"/>
      <c r="K189" s="1"/>
    </row>
    <row r="190" spans="1:11">
      <c r="A190" s="39">
        <v>8</v>
      </c>
      <c r="C190" s="9" t="s">
        <v>167</v>
      </c>
      <c r="E190" s="39">
        <v>8</v>
      </c>
      <c r="F190" s="119"/>
      <c r="G190" s="88"/>
      <c r="H190" s="162">
        <f>SUM(H188:H189)</f>
        <v>10030</v>
      </c>
      <c r="I190" s="88"/>
      <c r="J190" s="1"/>
      <c r="K190" s="1"/>
    </row>
    <row r="191" spans="1:11">
      <c r="A191" s="39">
        <v>9</v>
      </c>
      <c r="E191" s="39">
        <v>9</v>
      </c>
      <c r="F191" s="119"/>
      <c r="G191" s="88"/>
      <c r="H191" s="162"/>
      <c r="I191" s="88"/>
      <c r="J191" s="1"/>
      <c r="K191" s="1"/>
    </row>
    <row r="192" spans="1:11">
      <c r="A192" s="39">
        <v>10</v>
      </c>
      <c r="C192" s="9" t="s">
        <v>166</v>
      </c>
      <c r="E192" s="39">
        <v>10</v>
      </c>
      <c r="F192" s="119"/>
      <c r="G192" s="88"/>
      <c r="H192" s="162">
        <f>H184+H188</f>
        <v>23975</v>
      </c>
      <c r="I192" s="88"/>
      <c r="J192" s="1"/>
      <c r="K192" s="1"/>
    </row>
    <row r="193" spans="1:11">
      <c r="A193" s="39">
        <v>11</v>
      </c>
      <c r="C193" s="9" t="s">
        <v>165</v>
      </c>
      <c r="E193" s="39">
        <v>11</v>
      </c>
      <c r="F193" s="119"/>
      <c r="G193" s="88"/>
      <c r="H193" s="162">
        <f>H185+H189</f>
        <v>2737</v>
      </c>
      <c r="I193" s="88"/>
      <c r="J193" s="1"/>
      <c r="K193" s="1"/>
    </row>
    <row r="194" spans="1:11">
      <c r="A194" s="39">
        <v>12</v>
      </c>
      <c r="C194" s="9" t="s">
        <v>164</v>
      </c>
      <c r="E194" s="39">
        <v>12</v>
      </c>
      <c r="F194" s="119"/>
      <c r="G194" s="88"/>
      <c r="H194" s="162">
        <f>H192+H193</f>
        <v>26712</v>
      </c>
      <c r="I194" s="88"/>
      <c r="J194" s="1"/>
      <c r="K194" s="1"/>
    </row>
    <row r="195" spans="1:11">
      <c r="A195" s="39">
        <v>13</v>
      </c>
      <c r="E195" s="39">
        <v>13</v>
      </c>
      <c r="G195" s="88"/>
      <c r="H195" s="155"/>
      <c r="I195" s="65"/>
      <c r="J195" s="1"/>
      <c r="K195" s="1"/>
    </row>
    <row r="196" spans="1:11">
      <c r="A196" s="39">
        <v>15</v>
      </c>
      <c r="C196" s="9" t="s">
        <v>163</v>
      </c>
      <c r="E196" s="39">
        <v>15</v>
      </c>
      <c r="G196" s="88"/>
      <c r="H196" s="166"/>
      <c r="I196" s="65"/>
      <c r="J196" s="1"/>
      <c r="K196" s="1"/>
    </row>
    <row r="197" spans="1:11">
      <c r="A197" s="39">
        <v>16</v>
      </c>
      <c r="C197" s="9" t="s">
        <v>162</v>
      </c>
      <c r="E197" s="39">
        <v>16</v>
      </c>
      <c r="G197" s="88"/>
      <c r="H197" s="155">
        <f>(H119-H367)/H194</f>
        <v>22816.141060197664</v>
      </c>
      <c r="I197" s="117"/>
      <c r="J197" s="1"/>
      <c r="K197" s="1"/>
    </row>
    <row r="198" spans="1:11">
      <c r="A198" s="39">
        <v>17</v>
      </c>
      <c r="C198" s="9" t="s">
        <v>161</v>
      </c>
      <c r="E198" s="39">
        <v>17</v>
      </c>
      <c r="G198" s="88"/>
      <c r="H198" s="155">
        <v>1920</v>
      </c>
      <c r="I198" s="65"/>
      <c r="J198" s="1"/>
      <c r="K198" s="1"/>
    </row>
    <row r="199" spans="1:11">
      <c r="A199" s="39">
        <v>18</v>
      </c>
      <c r="E199" s="39">
        <v>18</v>
      </c>
      <c r="G199" s="88"/>
      <c r="H199" s="155"/>
      <c r="I199" s="65"/>
      <c r="J199" s="1"/>
      <c r="K199" s="1"/>
    </row>
    <row r="200" spans="1:11">
      <c r="A200" s="1">
        <v>19</v>
      </c>
      <c r="C200" s="9" t="s">
        <v>160</v>
      </c>
      <c r="E200" s="1">
        <v>19</v>
      </c>
      <c r="G200" s="88"/>
      <c r="H200" s="155"/>
      <c r="I200" s="65"/>
      <c r="J200" s="1"/>
      <c r="K200" s="1"/>
    </row>
    <row r="201" spans="1:11">
      <c r="A201" s="39">
        <v>20</v>
      </c>
      <c r="C201" s="9" t="s">
        <v>159</v>
      </c>
      <c r="E201" s="39">
        <v>20</v>
      </c>
      <c r="F201" s="21"/>
      <c r="G201" s="66"/>
      <c r="H201" s="156">
        <f>G460+G499</f>
        <v>2209</v>
      </c>
      <c r="I201" s="66"/>
      <c r="J201" s="1"/>
      <c r="K201" s="1"/>
    </row>
    <row r="202" spans="1:11">
      <c r="A202" s="39">
        <v>21</v>
      </c>
      <c r="C202" s="9" t="s">
        <v>158</v>
      </c>
      <c r="E202" s="39">
        <v>21</v>
      </c>
      <c r="F202" s="21"/>
      <c r="G202" s="66"/>
      <c r="H202" s="156">
        <f>G456+G495</f>
        <v>1498</v>
      </c>
      <c r="I202" s="66"/>
      <c r="J202" s="1"/>
      <c r="K202" s="1"/>
    </row>
    <row r="203" spans="1:11">
      <c r="A203" s="39">
        <v>22</v>
      </c>
      <c r="C203" s="9" t="s">
        <v>157</v>
      </c>
      <c r="E203" s="39">
        <v>22</v>
      </c>
      <c r="F203" s="21"/>
      <c r="G203" s="66"/>
      <c r="H203" s="156">
        <f>G458+G497</f>
        <v>711</v>
      </c>
      <c r="I203" s="66"/>
      <c r="J203" s="1"/>
      <c r="K203" s="1"/>
    </row>
    <row r="204" spans="1:11">
      <c r="A204" s="39">
        <v>23</v>
      </c>
      <c r="E204" s="39">
        <v>23</v>
      </c>
      <c r="F204" s="21"/>
      <c r="G204" s="66"/>
      <c r="H204" s="156"/>
      <c r="I204" s="66"/>
      <c r="J204" s="1"/>
      <c r="K204" s="1"/>
    </row>
    <row r="205" spans="1:11">
      <c r="A205" s="39">
        <v>24</v>
      </c>
      <c r="C205" s="9" t="s">
        <v>156</v>
      </c>
      <c r="E205" s="39">
        <v>24</v>
      </c>
      <c r="F205" s="21"/>
      <c r="G205" s="66"/>
      <c r="H205" s="156"/>
      <c r="I205" s="66"/>
      <c r="K205" s="1"/>
    </row>
    <row r="206" spans="1:11">
      <c r="A206" s="39">
        <v>25</v>
      </c>
      <c r="C206" s="9" t="s">
        <v>155</v>
      </c>
      <c r="E206" s="39">
        <v>25</v>
      </c>
      <c r="G206" s="88"/>
      <c r="H206" s="156">
        <f>IF(OR(G460&gt;0,G499&gt;0),(H499+H460)/(G499+G460),0)</f>
        <v>119668.85196921683</v>
      </c>
      <c r="I206" s="65"/>
      <c r="K206" s="1"/>
    </row>
    <row r="207" spans="1:11">
      <c r="A207" s="39">
        <v>26</v>
      </c>
      <c r="C207" s="9" t="s">
        <v>154</v>
      </c>
      <c r="E207" s="39">
        <v>26</v>
      </c>
      <c r="G207" s="88"/>
      <c r="H207" s="155">
        <f>IF(H202=0,0,(H456+H457+H495+H496)/H202)</f>
        <v>139476.12216288384</v>
      </c>
      <c r="I207" s="65"/>
      <c r="J207" s="1"/>
      <c r="K207" s="1"/>
    </row>
    <row r="208" spans="1:11">
      <c r="A208" s="39">
        <v>27</v>
      </c>
      <c r="C208" s="9" t="s">
        <v>153</v>
      </c>
      <c r="E208" s="39">
        <v>27</v>
      </c>
      <c r="G208" s="88"/>
      <c r="H208" s="155">
        <f>IF(H203=0,0,(H458+H459+H497+H498)/H203)</f>
        <v>77937.078762306613</v>
      </c>
      <c r="I208" s="65"/>
      <c r="J208" s="1"/>
      <c r="K208" s="1"/>
    </row>
    <row r="209" spans="1:11">
      <c r="A209" s="39">
        <v>28</v>
      </c>
      <c r="E209" s="39">
        <v>28</v>
      </c>
      <c r="G209" s="88"/>
      <c r="H209" s="155"/>
      <c r="I209" s="65"/>
      <c r="J209" s="1"/>
      <c r="K209" s="1"/>
    </row>
    <row r="210" spans="1:11">
      <c r="A210" s="39">
        <v>29</v>
      </c>
      <c r="C210" s="9" t="s">
        <v>152</v>
      </c>
      <c r="E210" s="39">
        <v>29</v>
      </c>
      <c r="F210" s="8"/>
      <c r="G210" s="88"/>
      <c r="H210" s="162">
        <f>G101</f>
        <v>4276</v>
      </c>
      <c r="I210" s="88"/>
      <c r="J210" s="1"/>
      <c r="K210" s="1"/>
    </row>
    <row r="211" spans="1:11">
      <c r="A211" s="9"/>
      <c r="H211" s="165"/>
      <c r="J211" s="1"/>
      <c r="K211" s="1"/>
    </row>
    <row r="212" spans="1:11">
      <c r="A212" s="9"/>
      <c r="H212" s="4"/>
      <c r="K212" s="4"/>
    </row>
    <row r="213" spans="1:11" ht="30" customHeight="1">
      <c r="A213" s="9"/>
      <c r="C213" s="351" t="s">
        <v>151</v>
      </c>
      <c r="D213" s="351"/>
      <c r="E213" s="351"/>
      <c r="F213" s="351"/>
      <c r="G213" s="351"/>
      <c r="H213" s="351"/>
      <c r="I213" s="351"/>
      <c r="K213" s="4"/>
    </row>
    <row r="214" spans="1:11">
      <c r="A214" s="9"/>
      <c r="H214" s="4"/>
      <c r="K214" s="4"/>
    </row>
    <row r="215" spans="1:11">
      <c r="A215" s="9"/>
      <c r="H215" s="4"/>
      <c r="K215" s="4"/>
    </row>
    <row r="216" spans="1:11">
      <c r="A216" s="9"/>
      <c r="H216" s="4"/>
      <c r="K216" s="4"/>
    </row>
    <row r="217" spans="1:11">
      <c r="A217" s="9"/>
      <c r="C217" s="35"/>
      <c r="D217" s="35"/>
      <c r="E217" s="35"/>
      <c r="F217" s="35"/>
      <c r="G217" s="116"/>
      <c r="H217" s="36"/>
      <c r="K217" s="4"/>
    </row>
    <row r="218" spans="1:11">
      <c r="A218" s="9"/>
      <c r="H218" s="4"/>
      <c r="K218" s="4"/>
    </row>
    <row r="219" spans="1:11">
      <c r="A219" s="9"/>
      <c r="H219" s="4"/>
      <c r="K219" s="4"/>
    </row>
    <row r="220" spans="1:11">
      <c r="A220" s="9"/>
      <c r="H220" s="4"/>
      <c r="K220" s="4"/>
    </row>
    <row r="221" spans="1:11">
      <c r="A221" s="9"/>
      <c r="H221" s="4"/>
      <c r="K221" s="4"/>
    </row>
    <row r="222" spans="1:11">
      <c r="A222" s="9"/>
      <c r="H222" s="4"/>
      <c r="K222" s="4"/>
    </row>
    <row r="223" spans="1:11">
      <c r="A223" s="9"/>
      <c r="H223" s="4"/>
      <c r="K223" s="4"/>
    </row>
    <row r="224" spans="1:11">
      <c r="E224" s="6"/>
      <c r="G224" s="5"/>
      <c r="H224" s="4"/>
      <c r="I224" s="111"/>
      <c r="K224" s="4"/>
    </row>
    <row r="225" spans="1:11">
      <c r="A225" s="9"/>
      <c r="H225" s="4"/>
      <c r="K225" s="4"/>
    </row>
    <row r="226" spans="1:11">
      <c r="A226" s="32" t="str">
        <f>$A$83</f>
        <v xml:space="preserve">Institution No.:  </v>
      </c>
      <c r="C226" s="110"/>
      <c r="G226" s="1"/>
      <c r="H226" s="1"/>
      <c r="I226" s="13" t="s">
        <v>149</v>
      </c>
      <c r="J226" s="1"/>
      <c r="K226" s="1"/>
    </row>
    <row r="227" spans="1:11">
      <c r="A227" s="109"/>
      <c r="B227" s="352" t="s">
        <v>148</v>
      </c>
      <c r="C227" s="352"/>
      <c r="D227" s="352"/>
      <c r="E227" s="352"/>
      <c r="F227" s="352"/>
      <c r="G227" s="352"/>
      <c r="H227" s="352"/>
      <c r="I227" s="352"/>
      <c r="J227" s="352"/>
      <c r="K227" s="352"/>
    </row>
    <row r="228" spans="1:11">
      <c r="A228" s="32" t="str">
        <f>$A$42</f>
        <v xml:space="preserve">NAME: </v>
      </c>
      <c r="C228" s="1" t="str">
        <f>$D$20</f>
        <v>University of Colorado</v>
      </c>
      <c r="G228" s="1"/>
      <c r="H228" s="1"/>
      <c r="I228" s="30" t="str">
        <f>$K$3</f>
        <v>Date: October 13, 2015</v>
      </c>
      <c r="J228" s="1"/>
      <c r="K228" s="1"/>
    </row>
    <row r="229" spans="1:11">
      <c r="A229" s="25"/>
      <c r="C229" s="25" t="s">
        <v>1</v>
      </c>
      <c r="D229" s="25" t="s">
        <v>1</v>
      </c>
      <c r="E229" s="25" t="s">
        <v>1</v>
      </c>
      <c r="F229" s="25" t="s">
        <v>1</v>
      </c>
      <c r="G229" s="25" t="s">
        <v>1</v>
      </c>
      <c r="H229" s="25" t="s">
        <v>1</v>
      </c>
      <c r="I229" s="25" t="s">
        <v>1</v>
      </c>
      <c r="J229" s="25" t="s">
        <v>1</v>
      </c>
      <c r="K229" s="1"/>
    </row>
    <row r="230" spans="1:11">
      <c r="A230" s="28"/>
      <c r="D230" s="29" t="s">
        <v>271</v>
      </c>
      <c r="G230" s="1"/>
      <c r="H230" s="1"/>
      <c r="J230" s="1"/>
      <c r="K230" s="1"/>
    </row>
    <row r="231" spans="1:11">
      <c r="A231" s="28"/>
      <c r="D231" s="29" t="s">
        <v>10</v>
      </c>
      <c r="G231" s="1"/>
      <c r="H231" s="1"/>
      <c r="J231" s="1"/>
      <c r="K231" s="1"/>
    </row>
    <row r="232" spans="1:11">
      <c r="A232" s="25"/>
      <c r="D232" s="29" t="s">
        <v>146</v>
      </c>
      <c r="E232" s="29" t="s">
        <v>146</v>
      </c>
      <c r="F232" s="29" t="s">
        <v>145</v>
      </c>
      <c r="G232" s="29"/>
      <c r="H232" s="1"/>
      <c r="J232" s="1"/>
      <c r="K232" s="1"/>
    </row>
    <row r="233" spans="1:11">
      <c r="A233" s="9"/>
      <c r="C233" s="29" t="s">
        <v>144</v>
      </c>
      <c r="D233" s="29" t="s">
        <v>143</v>
      </c>
      <c r="E233" s="29" t="s">
        <v>142</v>
      </c>
      <c r="F233" s="29" t="s">
        <v>141</v>
      </c>
      <c r="G233" s="29"/>
      <c r="H233" s="1"/>
      <c r="J233" s="1"/>
      <c r="K233" s="1"/>
    </row>
    <row r="234" spans="1:11">
      <c r="A234" s="9"/>
      <c r="C234" s="25" t="s">
        <v>1</v>
      </c>
      <c r="D234" s="25" t="s">
        <v>1</v>
      </c>
      <c r="E234" s="25" t="s">
        <v>1</v>
      </c>
      <c r="F234" s="25" t="s">
        <v>1</v>
      </c>
      <c r="G234" s="25" t="s">
        <v>1</v>
      </c>
      <c r="H234" s="1"/>
      <c r="J234" s="1"/>
      <c r="K234" s="1"/>
    </row>
    <row r="235" spans="1:11">
      <c r="A235" s="9"/>
      <c r="G235" s="1"/>
      <c r="H235" s="1"/>
      <c r="J235" s="1"/>
      <c r="K235" s="1"/>
    </row>
    <row r="236" spans="1:11">
      <c r="A236" s="9"/>
      <c r="C236" s="9" t="s">
        <v>140</v>
      </c>
      <c r="D236" s="108">
        <v>0</v>
      </c>
      <c r="E236" s="108">
        <v>0</v>
      </c>
      <c r="F236" s="95">
        <v>0</v>
      </c>
      <c r="G236" s="1"/>
      <c r="H236" s="1"/>
      <c r="J236" s="1"/>
      <c r="K236" s="1"/>
    </row>
    <row r="237" spans="1:11">
      <c r="A237" s="9"/>
      <c r="D237" s="108"/>
      <c r="E237" s="155"/>
      <c r="F237" s="108"/>
      <c r="G237" s="1"/>
      <c r="H237" s="1"/>
      <c r="J237" s="1"/>
      <c r="K237" s="1"/>
    </row>
    <row r="238" spans="1:11">
      <c r="A238" s="9"/>
      <c r="C238" s="9" t="s">
        <v>139</v>
      </c>
      <c r="D238" s="162">
        <v>14191</v>
      </c>
      <c r="E238" s="162">
        <v>534</v>
      </c>
      <c r="F238" s="95">
        <f>D238/E238</f>
        <v>26.574906367041198</v>
      </c>
      <c r="G238" s="39"/>
      <c r="H238" s="163"/>
      <c r="J238" s="1"/>
      <c r="K238" s="164"/>
    </row>
    <row r="239" spans="1:11">
      <c r="A239" s="9"/>
      <c r="D239" s="155"/>
      <c r="E239" s="155"/>
      <c r="F239" s="61"/>
      <c r="G239" s="1"/>
      <c r="H239" s="163"/>
      <c r="J239" s="1"/>
      <c r="K239" s="164"/>
    </row>
    <row r="240" spans="1:11">
      <c r="A240" s="9"/>
      <c r="C240" s="9" t="s">
        <v>138</v>
      </c>
      <c r="D240" s="162">
        <v>9721</v>
      </c>
      <c r="E240" s="162">
        <v>712</v>
      </c>
      <c r="F240" s="95">
        <f>D240/E240</f>
        <v>13.65308988764045</v>
      </c>
      <c r="G240" s="39"/>
      <c r="H240" s="163"/>
      <c r="J240" s="1"/>
      <c r="K240" s="164"/>
    </row>
    <row r="241" spans="1:11">
      <c r="A241" s="9"/>
      <c r="D241" s="155"/>
      <c r="E241" s="155"/>
      <c r="F241" s="61"/>
      <c r="G241" s="1"/>
      <c r="H241" s="163"/>
      <c r="J241" s="1"/>
      <c r="K241" s="164"/>
    </row>
    <row r="242" spans="1:11">
      <c r="A242" s="9"/>
      <c r="C242" s="9" t="s">
        <v>137</v>
      </c>
      <c r="D242" s="162">
        <f>SUM(D236:D240)</f>
        <v>23912</v>
      </c>
      <c r="E242" s="162">
        <f>SUM(E236:E240)</f>
        <v>1246</v>
      </c>
      <c r="F242" s="95">
        <f>D242/E242</f>
        <v>19.191011235955056</v>
      </c>
      <c r="G242" s="71"/>
      <c r="H242" s="163"/>
      <c r="J242" s="1"/>
      <c r="K242" s="164"/>
    </row>
    <row r="243" spans="1:11">
      <c r="A243" s="9"/>
      <c r="D243" s="155"/>
      <c r="E243" s="155"/>
      <c r="F243" s="106"/>
      <c r="G243" s="1"/>
      <c r="H243" s="163"/>
      <c r="J243" s="1"/>
      <c r="K243" s="1"/>
    </row>
    <row r="244" spans="1:11">
      <c r="A244" s="9"/>
      <c r="D244" s="155"/>
      <c r="E244" s="155"/>
      <c r="F244" s="106"/>
      <c r="G244" s="1"/>
      <c r="H244" s="163"/>
      <c r="J244" s="1"/>
      <c r="K244" s="1"/>
    </row>
    <row r="245" spans="1:11">
      <c r="A245" s="9"/>
      <c r="C245" s="9" t="s">
        <v>136</v>
      </c>
      <c r="D245" s="155">
        <v>1692</v>
      </c>
      <c r="E245" s="155">
        <v>360</v>
      </c>
      <c r="F245" s="95">
        <f>D245/E245</f>
        <v>4.7</v>
      </c>
      <c r="G245" s="39"/>
      <c r="H245" s="163"/>
      <c r="J245" s="1"/>
      <c r="K245" s="1"/>
    </row>
    <row r="246" spans="1:11">
      <c r="A246" s="9"/>
      <c r="D246" s="155"/>
      <c r="E246" s="155"/>
      <c r="F246" s="95"/>
      <c r="G246" s="1"/>
      <c r="H246" s="163"/>
      <c r="J246" s="1"/>
      <c r="K246" s="1"/>
    </row>
    <row r="247" spans="1:11">
      <c r="A247" s="9"/>
      <c r="B247" s="9" t="s">
        <v>0</v>
      </c>
      <c r="C247" s="9" t="s">
        <v>135</v>
      </c>
      <c r="D247" s="155">
        <v>1108</v>
      </c>
      <c r="E247" s="155">
        <v>520</v>
      </c>
      <c r="F247" s="95">
        <f>D247/E247</f>
        <v>2.1307692307692307</v>
      </c>
      <c r="G247" s="39"/>
      <c r="H247" s="163"/>
      <c r="J247" s="1"/>
      <c r="K247" s="1"/>
    </row>
    <row r="248" spans="1:11">
      <c r="A248" s="9"/>
      <c r="D248" s="155"/>
      <c r="E248" s="155"/>
      <c r="F248" s="95"/>
      <c r="G248" s="1"/>
      <c r="H248" s="163"/>
      <c r="J248" s="1"/>
      <c r="K248" s="1"/>
    </row>
    <row r="249" spans="1:11">
      <c r="A249" s="9"/>
      <c r="C249" s="9" t="s">
        <v>134</v>
      </c>
      <c r="D249" s="155">
        <f>SUM(D245:D247)</f>
        <v>2800</v>
      </c>
      <c r="E249" s="155">
        <f>SUM(E245:E247)</f>
        <v>880</v>
      </c>
      <c r="F249" s="95">
        <f>D249/E249</f>
        <v>3.1818181818181817</v>
      </c>
      <c r="G249" s="39"/>
      <c r="H249" s="163"/>
      <c r="J249" s="1"/>
      <c r="K249" s="1"/>
    </row>
    <row r="250" spans="1:11">
      <c r="A250" s="9"/>
      <c r="D250" s="155"/>
      <c r="E250" s="155"/>
      <c r="F250" s="95"/>
      <c r="G250" s="1"/>
      <c r="H250" s="163"/>
      <c r="J250" s="1"/>
      <c r="K250" s="1"/>
    </row>
    <row r="251" spans="1:11">
      <c r="A251" s="9"/>
      <c r="C251" s="9" t="s">
        <v>133</v>
      </c>
      <c r="D251" s="162">
        <f>SUM(D242,D249)</f>
        <v>26712</v>
      </c>
      <c r="E251" s="162">
        <f>SUM(E242,E249)</f>
        <v>2126</v>
      </c>
      <c r="F251" s="95">
        <f>D251/E251</f>
        <v>12.564440263405457</v>
      </c>
      <c r="G251" s="39"/>
      <c r="H251" s="163"/>
      <c r="J251" s="1"/>
      <c r="K251" s="1"/>
    </row>
    <row r="252" spans="1:11">
      <c r="A252" s="9"/>
      <c r="G252" s="1"/>
      <c r="H252" s="1"/>
      <c r="J252" s="1"/>
      <c r="K252" s="1"/>
    </row>
    <row r="253" spans="1:11">
      <c r="A253" s="9"/>
      <c r="G253" s="1"/>
      <c r="H253" s="1"/>
      <c r="J253" s="1"/>
      <c r="K253" s="1"/>
    </row>
    <row r="254" spans="1:11">
      <c r="A254" s="9"/>
      <c r="G254" s="1"/>
      <c r="H254" s="1"/>
      <c r="J254" s="1"/>
      <c r="K254" s="1"/>
    </row>
    <row r="255" spans="1:11">
      <c r="A255" s="9"/>
      <c r="G255" s="1"/>
      <c r="H255" s="1"/>
      <c r="J255" s="1"/>
      <c r="K255" s="1"/>
    </row>
    <row r="256" spans="1:11">
      <c r="A256" s="9"/>
      <c r="C256" s="9" t="s">
        <v>132</v>
      </c>
      <c r="G256" s="1"/>
      <c r="H256" s="1"/>
      <c r="J256" s="1"/>
      <c r="K256" s="1"/>
    </row>
    <row r="257" spans="1:11">
      <c r="A257" s="9"/>
      <c r="C257" s="9" t="s">
        <v>131</v>
      </c>
      <c r="G257" s="1"/>
      <c r="H257" s="1"/>
      <c r="J257" s="1"/>
      <c r="K257" s="1"/>
    </row>
    <row r="258" spans="1:11">
      <c r="A258" s="9"/>
      <c r="H258" s="4"/>
      <c r="K258" s="4"/>
    </row>
    <row r="259" spans="1:11">
      <c r="A259" s="9"/>
      <c r="H259" s="4"/>
      <c r="K259" s="4"/>
    </row>
    <row r="260" spans="1:11">
      <c r="A260" s="9"/>
      <c r="H260" s="4"/>
      <c r="K260" s="4"/>
    </row>
    <row r="261" spans="1:11">
      <c r="A261" s="9"/>
      <c r="H261" s="4"/>
      <c r="K261" s="4"/>
    </row>
    <row r="262" spans="1:11">
      <c r="A262" s="9"/>
      <c r="H262" s="4"/>
      <c r="K262" s="4"/>
    </row>
    <row r="263" spans="1:11">
      <c r="A263" s="9"/>
      <c r="H263" s="4"/>
      <c r="K263" s="4"/>
    </row>
    <row r="264" spans="1:11">
      <c r="A264" s="9"/>
      <c r="H264" s="4"/>
      <c r="K264" s="4"/>
    </row>
    <row r="265" spans="1:11">
      <c r="A265" s="9"/>
      <c r="H265" s="4"/>
      <c r="K265" s="4"/>
    </row>
    <row r="266" spans="1:11">
      <c r="A266" s="9"/>
      <c r="H266" s="4"/>
      <c r="K266" s="4"/>
    </row>
    <row r="267" spans="1:11">
      <c r="A267" s="9"/>
      <c r="H267" s="4"/>
      <c r="K267" s="4"/>
    </row>
    <row r="268" spans="1:11">
      <c r="A268" s="9"/>
      <c r="H268" s="4"/>
      <c r="K268" s="4"/>
    </row>
    <row r="269" spans="1:11">
      <c r="A269" s="9"/>
      <c r="H269" s="4"/>
      <c r="K269" s="4"/>
    </row>
    <row r="270" spans="1:11">
      <c r="A270" s="9"/>
      <c r="H270" s="4"/>
      <c r="K270" s="4"/>
    </row>
    <row r="271" spans="1:11">
      <c r="A271" s="9"/>
      <c r="H271" s="4"/>
      <c r="K271" s="4"/>
    </row>
    <row r="272" spans="1:11">
      <c r="A272" s="9"/>
      <c r="H272" s="4"/>
      <c r="K272" s="4"/>
    </row>
    <row r="273" spans="1:11">
      <c r="A273" s="9"/>
      <c r="H273" s="4"/>
      <c r="K273" s="4"/>
    </row>
    <row r="274" spans="1:11">
      <c r="A274" s="9"/>
      <c r="H274" s="4"/>
      <c r="K274" s="4"/>
    </row>
    <row r="275" spans="1:11" s="35" customFormat="1">
      <c r="A275" s="32" t="str">
        <f>$A$83</f>
        <v xml:space="preserve">Institution No.:  </v>
      </c>
      <c r="E275" s="37"/>
      <c r="G275" s="34"/>
      <c r="H275" s="36"/>
      <c r="J275" s="34"/>
      <c r="K275" s="33" t="s">
        <v>125</v>
      </c>
    </row>
    <row r="276" spans="1:11" s="35" customFormat="1">
      <c r="E276" s="37" t="s">
        <v>124</v>
      </c>
      <c r="G276" s="34"/>
      <c r="H276" s="36"/>
      <c r="J276" s="34"/>
      <c r="K276" s="36"/>
    </row>
    <row r="277" spans="1:11">
      <c r="A277" s="32" t="str">
        <f>$A$42</f>
        <v xml:space="preserve">NAME: </v>
      </c>
      <c r="C277" s="1" t="str">
        <f>$D$20</f>
        <v>University of Colorado</v>
      </c>
      <c r="F277" s="98"/>
      <c r="G277" s="63"/>
      <c r="H277" s="62"/>
      <c r="J277" s="5"/>
      <c r="K277" s="30" t="str">
        <f>$K$3</f>
        <v>Date: October 13, 2015</v>
      </c>
    </row>
    <row r="278" spans="1:11">
      <c r="A278" s="25" t="s">
        <v>1</v>
      </c>
      <c r="B278" s="25" t="s">
        <v>1</v>
      </c>
      <c r="C278" s="25" t="s">
        <v>1</v>
      </c>
      <c r="D278" s="25" t="s">
        <v>1</v>
      </c>
      <c r="E278" s="25" t="s">
        <v>1</v>
      </c>
      <c r="F278" s="25" t="s">
        <v>1</v>
      </c>
      <c r="G278" s="11" t="s">
        <v>1</v>
      </c>
      <c r="H278" s="10" t="s">
        <v>1</v>
      </c>
      <c r="I278" s="25" t="s">
        <v>1</v>
      </c>
      <c r="J278" s="11" t="s">
        <v>1</v>
      </c>
      <c r="K278" s="10" t="s">
        <v>1</v>
      </c>
    </row>
    <row r="279" spans="1:11">
      <c r="A279" s="28" t="s">
        <v>15</v>
      </c>
      <c r="E279" s="28" t="s">
        <v>15</v>
      </c>
      <c r="F279" s="7"/>
      <c r="G279" s="27"/>
      <c r="H279" s="26" t="s">
        <v>14</v>
      </c>
      <c r="I279" s="7"/>
      <c r="J279" s="1"/>
      <c r="K279" s="1"/>
    </row>
    <row r="280" spans="1:11" ht="33.75" customHeight="1">
      <c r="A280" s="28" t="s">
        <v>11</v>
      </c>
      <c r="C280" s="29" t="s">
        <v>12</v>
      </c>
      <c r="D280" s="97" t="s">
        <v>270</v>
      </c>
      <c r="E280" s="28" t="s">
        <v>11</v>
      </c>
      <c r="F280" s="7"/>
      <c r="G280" s="27" t="s">
        <v>33</v>
      </c>
      <c r="H280" s="26" t="s">
        <v>10</v>
      </c>
      <c r="I280" s="7"/>
      <c r="J280" s="1"/>
      <c r="K280" s="1"/>
    </row>
    <row r="281" spans="1:11">
      <c r="A281" s="25" t="s">
        <v>1</v>
      </c>
      <c r="B281" s="25" t="s">
        <v>1</v>
      </c>
      <c r="C281" s="25" t="s">
        <v>1</v>
      </c>
      <c r="D281" s="25" t="s">
        <v>1</v>
      </c>
      <c r="E281" s="25" t="s">
        <v>1</v>
      </c>
      <c r="F281" s="25" t="s">
        <v>1</v>
      </c>
      <c r="G281" s="11" t="s">
        <v>1</v>
      </c>
      <c r="H281" s="10" t="s">
        <v>1</v>
      </c>
      <c r="I281" s="25" t="s">
        <v>1</v>
      </c>
      <c r="J281" s="1"/>
      <c r="K281" s="1"/>
    </row>
    <row r="282" spans="1:11">
      <c r="A282" s="39">
        <v>1</v>
      </c>
      <c r="C282" s="9" t="s">
        <v>123</v>
      </c>
      <c r="E282" s="39">
        <v>1</v>
      </c>
      <c r="G282" s="5"/>
      <c r="H282" s="4"/>
      <c r="J282" s="1"/>
      <c r="K282" s="1"/>
    </row>
    <row r="283" spans="1:11">
      <c r="A283" s="39">
        <f>(A282+1)</f>
        <v>2</v>
      </c>
      <c r="C283" s="9" t="s">
        <v>114</v>
      </c>
      <c r="D283" s="9" t="s">
        <v>113</v>
      </c>
      <c r="E283" s="39">
        <f>(E282+1)</f>
        <v>2</v>
      </c>
      <c r="F283" s="21"/>
      <c r="G283" s="156">
        <v>64</v>
      </c>
      <c r="H283" s="66">
        <v>1170026</v>
      </c>
      <c r="I283" s="66"/>
      <c r="J283" s="1"/>
      <c r="K283" s="1"/>
    </row>
    <row r="284" spans="1:11">
      <c r="A284" s="39">
        <f>(A283+1)</f>
        <v>3</v>
      </c>
      <c r="D284" s="9" t="s">
        <v>112</v>
      </c>
      <c r="E284" s="39">
        <f>(E283+1)</f>
        <v>3</v>
      </c>
      <c r="F284" s="21"/>
      <c r="G284" s="156">
        <v>855</v>
      </c>
      <c r="H284" s="66">
        <v>10756203</v>
      </c>
      <c r="I284" s="66"/>
      <c r="J284" s="1"/>
      <c r="K284" s="1"/>
    </row>
    <row r="285" spans="1:11">
      <c r="A285" s="39">
        <v>4</v>
      </c>
      <c r="C285" s="9" t="s">
        <v>111</v>
      </c>
      <c r="D285" s="9" t="s">
        <v>110</v>
      </c>
      <c r="E285" s="39">
        <v>4</v>
      </c>
      <c r="F285" s="21"/>
      <c r="G285" s="156">
        <v>21</v>
      </c>
      <c r="H285" s="66">
        <v>711558</v>
      </c>
      <c r="I285" s="66"/>
      <c r="J285" s="1"/>
      <c r="K285" s="1"/>
    </row>
    <row r="286" spans="1:11">
      <c r="A286" s="39">
        <f>(A285+1)</f>
        <v>5</v>
      </c>
      <c r="D286" s="9" t="s">
        <v>109</v>
      </c>
      <c r="E286" s="39">
        <f>(E285+1)</f>
        <v>5</v>
      </c>
      <c r="F286" s="21"/>
      <c r="G286" s="156">
        <v>473</v>
      </c>
      <c r="H286" s="66">
        <v>14480297</v>
      </c>
      <c r="I286" s="66"/>
      <c r="J286" s="1"/>
      <c r="K286" s="1"/>
    </row>
    <row r="287" spans="1:11">
      <c r="A287" s="39">
        <f>(A286+1)</f>
        <v>6</v>
      </c>
      <c r="C287" s="9" t="s">
        <v>122</v>
      </c>
      <c r="E287" s="39">
        <f>(E286+1)</f>
        <v>6</v>
      </c>
      <c r="G287" s="155">
        <f>SUM(G283:G286)</f>
        <v>1413</v>
      </c>
      <c r="H287" s="65">
        <f>SUM(H283:H286)</f>
        <v>27118084</v>
      </c>
      <c r="I287" s="65"/>
      <c r="J287" s="1"/>
      <c r="K287" s="1"/>
    </row>
    <row r="288" spans="1:11">
      <c r="A288" s="39">
        <f>(A287+1)</f>
        <v>7</v>
      </c>
      <c r="C288" s="9" t="s">
        <v>121</v>
      </c>
      <c r="E288" s="39">
        <f>(E287+1)</f>
        <v>7</v>
      </c>
      <c r="G288" s="162"/>
      <c r="H288" s="88"/>
      <c r="I288" s="65"/>
      <c r="J288" s="1"/>
      <c r="K288" s="1"/>
    </row>
    <row r="289" spans="1:11">
      <c r="A289" s="39">
        <f>(A288+1)</f>
        <v>8</v>
      </c>
      <c r="C289" s="9" t="s">
        <v>114</v>
      </c>
      <c r="D289" s="9" t="s">
        <v>113</v>
      </c>
      <c r="E289" s="39">
        <f>(E288+1)</f>
        <v>8</v>
      </c>
      <c r="F289" s="21"/>
      <c r="G289" s="156">
        <v>907</v>
      </c>
      <c r="H289" s="66">
        <v>18086544</v>
      </c>
      <c r="I289" s="66"/>
      <c r="J289" s="1"/>
      <c r="K289" s="1"/>
    </row>
    <row r="290" spans="1:11">
      <c r="A290" s="39">
        <v>9</v>
      </c>
      <c r="D290" s="9" t="s">
        <v>112</v>
      </c>
      <c r="E290" s="39">
        <v>9</v>
      </c>
      <c r="F290" s="21"/>
      <c r="G290" s="156">
        <v>7250</v>
      </c>
      <c r="H290" s="66">
        <v>92378391</v>
      </c>
      <c r="I290" s="66"/>
      <c r="J290" s="1"/>
      <c r="K290" s="1"/>
    </row>
    <row r="291" spans="1:11">
      <c r="A291" s="39">
        <v>10</v>
      </c>
      <c r="C291" s="9" t="s">
        <v>111</v>
      </c>
      <c r="D291" s="9" t="s">
        <v>110</v>
      </c>
      <c r="E291" s="39">
        <v>10</v>
      </c>
      <c r="F291" s="21"/>
      <c r="G291" s="156">
        <v>467</v>
      </c>
      <c r="H291" s="66">
        <v>18871072</v>
      </c>
      <c r="I291" s="66"/>
      <c r="J291" s="1"/>
      <c r="K291" s="1"/>
    </row>
    <row r="292" spans="1:11">
      <c r="A292" s="39">
        <f>(A291+1)</f>
        <v>11</v>
      </c>
      <c r="D292" s="9" t="s">
        <v>109</v>
      </c>
      <c r="E292" s="39">
        <f>(E291+1)</f>
        <v>11</v>
      </c>
      <c r="F292" s="21"/>
      <c r="G292" s="156">
        <v>4490</v>
      </c>
      <c r="H292" s="66">
        <v>143960069</v>
      </c>
      <c r="I292" s="66"/>
      <c r="J292" s="1"/>
      <c r="K292" s="1"/>
    </row>
    <row r="293" spans="1:11">
      <c r="A293" s="39">
        <f>(A292+1)</f>
        <v>12</v>
      </c>
      <c r="C293" s="9" t="s">
        <v>120</v>
      </c>
      <c r="E293" s="39">
        <f>(E292+1)</f>
        <v>12</v>
      </c>
      <c r="G293" s="155">
        <f>SUM(G289:G292)</f>
        <v>13114</v>
      </c>
      <c r="H293" s="65">
        <f>SUM(H289:H292)</f>
        <v>273296076</v>
      </c>
      <c r="I293" s="65"/>
      <c r="J293" s="1"/>
      <c r="K293" s="1"/>
    </row>
    <row r="294" spans="1:11">
      <c r="A294" s="39">
        <f>(A293+1)</f>
        <v>13</v>
      </c>
      <c r="C294" s="9" t="s">
        <v>119</v>
      </c>
      <c r="E294" s="39">
        <f>(E293+1)</f>
        <v>13</v>
      </c>
      <c r="G294" s="162"/>
      <c r="H294" s="88"/>
      <c r="I294" s="65"/>
      <c r="J294" s="1"/>
      <c r="K294" s="1"/>
    </row>
    <row r="295" spans="1:11">
      <c r="A295" s="39">
        <f>(A294+1)</f>
        <v>14</v>
      </c>
      <c r="C295" s="9" t="s">
        <v>114</v>
      </c>
      <c r="D295" s="9" t="s">
        <v>113</v>
      </c>
      <c r="E295" s="39">
        <f>(E294+1)</f>
        <v>14</v>
      </c>
      <c r="F295" s="21"/>
      <c r="G295" s="156"/>
      <c r="H295" s="66">
        <v>0</v>
      </c>
      <c r="I295" s="66"/>
      <c r="J295" s="1"/>
      <c r="K295" s="1"/>
    </row>
    <row r="296" spans="1:11">
      <c r="A296" s="39">
        <v>15</v>
      </c>
      <c r="C296" s="9"/>
      <c r="D296" s="9" t="s">
        <v>112</v>
      </c>
      <c r="E296" s="39">
        <v>15</v>
      </c>
      <c r="F296" s="21"/>
      <c r="G296" s="156"/>
      <c r="H296" s="66">
        <v>0</v>
      </c>
      <c r="I296" s="66"/>
      <c r="J296" s="1"/>
      <c r="K296" s="1"/>
    </row>
    <row r="297" spans="1:11">
      <c r="A297" s="39">
        <v>16</v>
      </c>
      <c r="C297" s="9" t="s">
        <v>111</v>
      </c>
      <c r="D297" s="9" t="s">
        <v>110</v>
      </c>
      <c r="E297" s="39">
        <v>16</v>
      </c>
      <c r="F297" s="21"/>
      <c r="G297" s="156"/>
      <c r="H297" s="66">
        <v>0</v>
      </c>
      <c r="I297" s="66"/>
      <c r="J297" s="1"/>
      <c r="K297" s="1"/>
    </row>
    <row r="298" spans="1:11">
      <c r="A298" s="39">
        <v>17</v>
      </c>
      <c r="C298" s="9"/>
      <c r="D298" s="9" t="s">
        <v>109</v>
      </c>
      <c r="E298" s="39">
        <v>17</v>
      </c>
      <c r="G298" s="155"/>
      <c r="H298" s="65">
        <v>0</v>
      </c>
      <c r="I298" s="65"/>
      <c r="J298" s="1"/>
      <c r="K298" s="1"/>
    </row>
    <row r="299" spans="1:11">
      <c r="A299" s="39">
        <v>18</v>
      </c>
      <c r="C299" s="9" t="s">
        <v>118</v>
      </c>
      <c r="D299" s="9"/>
      <c r="E299" s="39">
        <v>18</v>
      </c>
      <c r="G299" s="155">
        <f>SUM(G295:G298)</f>
        <v>0</v>
      </c>
      <c r="H299" s="65">
        <f>SUM(H295:H298)</f>
        <v>0</v>
      </c>
      <c r="I299" s="65"/>
      <c r="J299" s="1"/>
      <c r="K299" s="1"/>
    </row>
    <row r="300" spans="1:11">
      <c r="A300" s="39">
        <v>19</v>
      </c>
      <c r="C300" s="9" t="s">
        <v>117</v>
      </c>
      <c r="D300" s="9"/>
      <c r="E300" s="39">
        <v>19</v>
      </c>
      <c r="G300" s="155"/>
      <c r="H300" s="65"/>
      <c r="I300" s="65"/>
      <c r="J300" s="1"/>
      <c r="K300" s="1"/>
    </row>
    <row r="301" spans="1:11">
      <c r="A301" s="39">
        <v>20</v>
      </c>
      <c r="C301" s="9" t="s">
        <v>114</v>
      </c>
      <c r="D301" s="9" t="s">
        <v>113</v>
      </c>
      <c r="E301" s="39">
        <v>20</v>
      </c>
      <c r="F301" s="96"/>
      <c r="G301" s="156">
        <v>849</v>
      </c>
      <c r="H301" s="66">
        <v>17358744</v>
      </c>
      <c r="I301" s="66"/>
      <c r="J301" s="1"/>
      <c r="K301" s="1"/>
    </row>
    <row r="302" spans="1:11">
      <c r="A302" s="39">
        <v>21</v>
      </c>
      <c r="C302" s="9"/>
      <c r="D302" s="9" t="s">
        <v>112</v>
      </c>
      <c r="E302" s="39">
        <v>21</v>
      </c>
      <c r="F302" s="96"/>
      <c r="G302" s="156">
        <v>6757</v>
      </c>
      <c r="H302" s="66">
        <v>86359269</v>
      </c>
      <c r="I302" s="66"/>
      <c r="J302" s="1"/>
      <c r="K302" s="1"/>
    </row>
    <row r="303" spans="1:11">
      <c r="A303" s="39">
        <v>22</v>
      </c>
      <c r="C303" s="9" t="s">
        <v>111</v>
      </c>
      <c r="D303" s="9" t="s">
        <v>110</v>
      </c>
      <c r="E303" s="39">
        <v>22</v>
      </c>
      <c r="F303" s="96"/>
      <c r="G303" s="156">
        <v>429</v>
      </c>
      <c r="H303" s="66">
        <v>17536659</v>
      </c>
      <c r="I303" s="66"/>
      <c r="J303" s="1"/>
      <c r="K303" s="1"/>
    </row>
    <row r="304" spans="1:11">
      <c r="A304" s="39">
        <v>23</v>
      </c>
      <c r="D304" s="9" t="s">
        <v>109</v>
      </c>
      <c r="E304" s="39">
        <v>23</v>
      </c>
      <c r="F304" s="96"/>
      <c r="G304" s="156">
        <v>4150</v>
      </c>
      <c r="H304" s="66">
        <v>133855796</v>
      </c>
      <c r="I304" s="66"/>
      <c r="J304" s="1"/>
      <c r="K304" s="1"/>
    </row>
    <row r="305" spans="1:11">
      <c r="A305" s="39">
        <v>24</v>
      </c>
      <c r="C305" s="9" t="s">
        <v>116</v>
      </c>
      <c r="E305" s="39">
        <v>24</v>
      </c>
      <c r="F305" s="94"/>
      <c r="G305" s="162">
        <f>SUM(G301:G304)</f>
        <v>12185</v>
      </c>
      <c r="H305" s="88">
        <f>SUM(H301:H304)</f>
        <v>255110468</v>
      </c>
      <c r="I305" s="88"/>
      <c r="J305" s="1"/>
      <c r="K305" s="1"/>
    </row>
    <row r="306" spans="1:11">
      <c r="A306" s="39">
        <v>25</v>
      </c>
      <c r="C306" s="9" t="s">
        <v>115</v>
      </c>
      <c r="E306" s="39">
        <v>25</v>
      </c>
      <c r="G306" s="155"/>
      <c r="H306" s="65"/>
      <c r="I306" s="65"/>
      <c r="J306" s="1"/>
      <c r="K306" s="1"/>
    </row>
    <row r="307" spans="1:11">
      <c r="A307" s="39">
        <v>26</v>
      </c>
      <c r="C307" s="9" t="s">
        <v>114</v>
      </c>
      <c r="D307" s="9" t="s">
        <v>113</v>
      </c>
      <c r="E307" s="39">
        <v>26</v>
      </c>
      <c r="G307" s="155">
        <f t="shared" ref="G307:H310" si="1">G283+G289+G295+G301</f>
        <v>1820</v>
      </c>
      <c r="H307" s="65">
        <f t="shared" si="1"/>
        <v>36615314</v>
      </c>
      <c r="I307" s="65"/>
      <c r="J307" s="1"/>
      <c r="K307" s="1"/>
    </row>
    <row r="308" spans="1:11">
      <c r="A308" s="39">
        <v>27</v>
      </c>
      <c r="C308" s="9"/>
      <c r="D308" s="9" t="s">
        <v>112</v>
      </c>
      <c r="E308" s="39">
        <v>27</v>
      </c>
      <c r="G308" s="155">
        <f t="shared" si="1"/>
        <v>14862</v>
      </c>
      <c r="H308" s="65">
        <f t="shared" si="1"/>
        <v>189493863</v>
      </c>
      <c r="I308" s="65"/>
      <c r="J308" s="1"/>
      <c r="K308" s="1"/>
    </row>
    <row r="309" spans="1:11">
      <c r="A309" s="39">
        <v>28</v>
      </c>
      <c r="C309" s="9" t="s">
        <v>111</v>
      </c>
      <c r="D309" s="9" t="s">
        <v>110</v>
      </c>
      <c r="E309" s="39">
        <v>28</v>
      </c>
      <c r="G309" s="155">
        <f t="shared" si="1"/>
        <v>917</v>
      </c>
      <c r="H309" s="65">
        <f t="shared" si="1"/>
        <v>37119289</v>
      </c>
      <c r="I309" s="65"/>
      <c r="J309" s="1"/>
      <c r="K309" s="1"/>
    </row>
    <row r="310" spans="1:11">
      <c r="A310" s="39">
        <v>29</v>
      </c>
      <c r="D310" s="9" t="s">
        <v>109</v>
      </c>
      <c r="E310" s="39">
        <v>29</v>
      </c>
      <c r="G310" s="155">
        <f t="shared" si="1"/>
        <v>9113</v>
      </c>
      <c r="H310" s="65">
        <f t="shared" si="1"/>
        <v>292296162</v>
      </c>
      <c r="I310" s="65"/>
      <c r="J310" s="1"/>
      <c r="K310" s="1"/>
    </row>
    <row r="311" spans="1:11">
      <c r="A311" s="39">
        <v>30</v>
      </c>
      <c r="E311" s="39">
        <v>30</v>
      </c>
      <c r="G311" s="162"/>
      <c r="H311" s="88"/>
      <c r="I311" s="65"/>
      <c r="J311" s="1"/>
      <c r="K311" s="1"/>
    </row>
    <row r="312" spans="1:11">
      <c r="A312" s="39">
        <v>31</v>
      </c>
      <c r="C312" s="9" t="s">
        <v>108</v>
      </c>
      <c r="E312" s="39">
        <v>31</v>
      </c>
      <c r="G312" s="155">
        <f>SUM(G307:G308)</f>
        <v>16682</v>
      </c>
      <c r="H312" s="65">
        <f>SUM(H307:H308)</f>
        <v>226109177</v>
      </c>
      <c r="I312" s="65"/>
      <c r="J312" s="1"/>
      <c r="K312" s="1"/>
    </row>
    <row r="313" spans="1:11">
      <c r="A313" s="39">
        <v>32</v>
      </c>
      <c r="C313" s="9" t="s">
        <v>107</v>
      </c>
      <c r="E313" s="39">
        <v>32</v>
      </c>
      <c r="G313" s="155">
        <f>SUM(G309:G310)</f>
        <v>10030</v>
      </c>
      <c r="H313" s="65">
        <f>SUM(H309:H310)</f>
        <v>329415451</v>
      </c>
      <c r="I313" s="65"/>
      <c r="J313" s="1"/>
      <c r="K313" s="1"/>
    </row>
    <row r="314" spans="1:11">
      <c r="A314" s="39">
        <v>33</v>
      </c>
      <c r="C314" s="9" t="s">
        <v>106</v>
      </c>
      <c r="E314" s="39">
        <v>33</v>
      </c>
      <c r="F314" s="94"/>
      <c r="G314" s="162">
        <f>SUM(G307,G309)</f>
        <v>2737</v>
      </c>
      <c r="H314" s="88">
        <f>SUM(H307,H309)</f>
        <v>73734603</v>
      </c>
      <c r="I314" s="88"/>
      <c r="J314" s="1"/>
      <c r="K314" s="1"/>
    </row>
    <row r="315" spans="1:11">
      <c r="A315" s="39">
        <v>34</v>
      </c>
      <c r="C315" s="9" t="s">
        <v>105</v>
      </c>
      <c r="E315" s="39">
        <v>34</v>
      </c>
      <c r="F315" s="94"/>
      <c r="G315" s="162">
        <f>SUM(G308,G310)</f>
        <v>23975</v>
      </c>
      <c r="H315" s="88">
        <f>SUM(H308,H310)</f>
        <v>481790025</v>
      </c>
      <c r="I315" s="88"/>
      <c r="J315" s="1"/>
      <c r="K315" s="1"/>
    </row>
    <row r="316" spans="1:11">
      <c r="A316" s="9"/>
      <c r="C316" s="25" t="s">
        <v>1</v>
      </c>
      <c r="D316" s="25" t="s">
        <v>1</v>
      </c>
      <c r="E316" s="25" t="s">
        <v>1</v>
      </c>
      <c r="F316" s="25" t="s">
        <v>1</v>
      </c>
      <c r="G316" s="25" t="s">
        <v>1</v>
      </c>
      <c r="H316" s="25" t="s">
        <v>1</v>
      </c>
      <c r="I316" s="25" t="s">
        <v>1</v>
      </c>
      <c r="J316" s="1"/>
      <c r="K316" s="1"/>
    </row>
    <row r="317" spans="1:11">
      <c r="A317" s="39">
        <v>35</v>
      </c>
      <c r="C317" s="1" t="s">
        <v>104</v>
      </c>
      <c r="E317" s="39">
        <v>35</v>
      </c>
      <c r="G317" s="155">
        <f>SUM(G314:G315)</f>
        <v>26712</v>
      </c>
      <c r="H317" s="65">
        <f>SUM(H314:H315)</f>
        <v>555524628</v>
      </c>
      <c r="I317" s="65"/>
      <c r="J317" s="1"/>
      <c r="K317" s="1"/>
    </row>
    <row r="318" spans="1:11">
      <c r="C318" s="9" t="s">
        <v>269</v>
      </c>
      <c r="F318" s="12" t="s">
        <v>1</v>
      </c>
      <c r="G318" s="11"/>
      <c r="H318" s="10"/>
      <c r="I318" s="12"/>
      <c r="J318" s="1"/>
      <c r="K318" s="1"/>
    </row>
    <row r="319" spans="1:11">
      <c r="C319" s="9"/>
      <c r="F319" s="12"/>
      <c r="G319" s="11"/>
      <c r="H319" s="10"/>
      <c r="I319" s="12"/>
      <c r="J319" s="1"/>
      <c r="K319" s="1"/>
    </row>
    <row r="320" spans="1:11">
      <c r="J320" s="1"/>
      <c r="K320" s="1"/>
    </row>
    <row r="321" spans="1:11" ht="36" customHeight="1">
      <c r="A321" s="1">
        <v>36</v>
      </c>
      <c r="B321" s="92"/>
      <c r="C321" s="346" t="s">
        <v>268</v>
      </c>
      <c r="D321" s="346"/>
      <c r="E321" s="346"/>
      <c r="F321" s="346"/>
      <c r="G321" s="346"/>
      <c r="H321" s="346"/>
      <c r="I321" s="346"/>
      <c r="J321" s="346"/>
      <c r="K321" s="1"/>
    </row>
    <row r="322" spans="1:11">
      <c r="C322" s="1" t="s">
        <v>103</v>
      </c>
      <c r="F322" s="12"/>
      <c r="G322" s="11"/>
      <c r="H322" s="4"/>
      <c r="I322" s="12"/>
      <c r="J322" s="11"/>
      <c r="K322" s="4"/>
    </row>
    <row r="323" spans="1:11">
      <c r="C323" s="1" t="s">
        <v>102</v>
      </c>
      <c r="F323" s="12"/>
      <c r="G323" s="11"/>
      <c r="H323" s="4"/>
      <c r="I323" s="12"/>
      <c r="J323" s="11"/>
      <c r="K323" s="4"/>
    </row>
    <row r="324" spans="1:11">
      <c r="A324" s="9"/>
    </row>
    <row r="325" spans="1:11" s="35" customFormat="1">
      <c r="A325" s="32" t="str">
        <f>$A$83</f>
        <v xml:space="preserve">Institution No.:  </v>
      </c>
      <c r="E325" s="37"/>
      <c r="G325" s="34"/>
      <c r="H325" s="36"/>
      <c r="J325" s="34"/>
      <c r="K325" s="91" t="s">
        <v>101</v>
      </c>
    </row>
    <row r="326" spans="1:11" s="35" customFormat="1" ht="14.25">
      <c r="D326" s="90" t="s">
        <v>267</v>
      </c>
      <c r="E326" s="37"/>
      <c r="G326" s="34"/>
      <c r="H326" s="36"/>
      <c r="J326" s="34"/>
      <c r="K326" s="36"/>
    </row>
    <row r="327" spans="1:11">
      <c r="A327" s="32" t="str">
        <f>$A$42</f>
        <v xml:space="preserve">NAME: </v>
      </c>
      <c r="C327" s="1" t="str">
        <f>$D$20</f>
        <v>University of Colorado</v>
      </c>
      <c r="F327" s="64"/>
      <c r="G327" s="63"/>
      <c r="H327" s="62"/>
      <c r="J327" s="5"/>
      <c r="K327" s="30" t="str">
        <f>$K$3</f>
        <v>Date: October 13, 2015</v>
      </c>
    </row>
    <row r="328" spans="1:11">
      <c r="A328" s="25" t="s">
        <v>1</v>
      </c>
      <c r="B328" s="25" t="s">
        <v>1</v>
      </c>
      <c r="C328" s="25" t="s">
        <v>1</v>
      </c>
      <c r="D328" s="25" t="s">
        <v>1</v>
      </c>
      <c r="E328" s="25" t="s">
        <v>1</v>
      </c>
      <c r="F328" s="25" t="s">
        <v>1</v>
      </c>
      <c r="G328" s="11" t="s">
        <v>1</v>
      </c>
      <c r="H328" s="10" t="s">
        <v>1</v>
      </c>
      <c r="I328" s="25" t="s">
        <v>1</v>
      </c>
      <c r="J328" s="11" t="s">
        <v>1</v>
      </c>
      <c r="K328" s="10" t="s">
        <v>1</v>
      </c>
    </row>
    <row r="329" spans="1:11">
      <c r="A329" s="28" t="s">
        <v>15</v>
      </c>
      <c r="E329" s="28" t="s">
        <v>15</v>
      </c>
      <c r="G329" s="27"/>
      <c r="H329" s="26" t="s">
        <v>14</v>
      </c>
      <c r="I329" s="7"/>
      <c r="J329" s="27"/>
      <c r="K329" s="26" t="s">
        <v>13</v>
      </c>
    </row>
    <row r="330" spans="1:11">
      <c r="A330" s="28" t="s">
        <v>11</v>
      </c>
      <c r="C330" s="29" t="s">
        <v>12</v>
      </c>
      <c r="E330" s="28" t="s">
        <v>11</v>
      </c>
      <c r="G330" s="5"/>
      <c r="H330" s="26" t="s">
        <v>10</v>
      </c>
      <c r="J330" s="5"/>
      <c r="K330" s="26" t="s">
        <v>9</v>
      </c>
    </row>
    <row r="331" spans="1:11">
      <c r="A331" s="25" t="s">
        <v>1</v>
      </c>
      <c r="B331" s="25" t="s">
        <v>1</v>
      </c>
      <c r="C331" s="25" t="s">
        <v>1</v>
      </c>
      <c r="D331" s="25" t="s">
        <v>1</v>
      </c>
      <c r="E331" s="25" t="s">
        <v>1</v>
      </c>
      <c r="F331" s="25" t="s">
        <v>1</v>
      </c>
      <c r="G331" s="11" t="s">
        <v>1</v>
      </c>
      <c r="H331" s="10" t="s">
        <v>1</v>
      </c>
      <c r="I331" s="25" t="s">
        <v>1</v>
      </c>
      <c r="J331" s="11" t="s">
        <v>1</v>
      </c>
      <c r="K331" s="10" t="s">
        <v>1</v>
      </c>
    </row>
    <row r="332" spans="1:11" ht="13.5">
      <c r="A332" s="16">
        <v>1</v>
      </c>
      <c r="C332" s="9" t="s">
        <v>266</v>
      </c>
      <c r="E332" s="16">
        <v>1</v>
      </c>
      <c r="G332" s="5"/>
      <c r="H332" s="4" t="s">
        <v>100</v>
      </c>
      <c r="J332" s="5"/>
      <c r="K332" s="4" t="s">
        <v>100</v>
      </c>
    </row>
    <row r="333" spans="1:11">
      <c r="A333" s="16">
        <v>2</v>
      </c>
      <c r="C333" s="9"/>
      <c r="E333" s="16">
        <v>2</v>
      </c>
      <c r="G333" s="5"/>
      <c r="H333" s="4">
        <v>0</v>
      </c>
      <c r="J333" s="5"/>
      <c r="K333" s="4">
        <v>0</v>
      </c>
    </row>
    <row r="334" spans="1:11" ht="13.5">
      <c r="A334" s="1">
        <v>3</v>
      </c>
      <c r="C334" s="1" t="s">
        <v>265</v>
      </c>
      <c r="E334" s="1">
        <v>3</v>
      </c>
      <c r="F334" s="4"/>
      <c r="G334" s="4"/>
      <c r="H334" s="4" t="s">
        <v>100</v>
      </c>
      <c r="I334" s="4"/>
      <c r="J334" s="4"/>
      <c r="K334" s="4" t="s">
        <v>100</v>
      </c>
    </row>
    <row r="335" spans="1:11">
      <c r="A335" s="16">
        <v>4</v>
      </c>
      <c r="C335" s="1" t="s">
        <v>98</v>
      </c>
      <c r="E335" s="16">
        <v>4</v>
      </c>
      <c r="F335" s="4"/>
      <c r="G335" s="4"/>
      <c r="H335" s="4"/>
      <c r="I335" s="4"/>
      <c r="J335" s="4"/>
      <c r="K335" s="4"/>
    </row>
    <row r="336" spans="1:11">
      <c r="A336" s="16">
        <v>5</v>
      </c>
      <c r="C336" s="1" t="s">
        <v>97</v>
      </c>
      <c r="E336" s="16">
        <v>5</v>
      </c>
      <c r="F336" s="4"/>
      <c r="G336" s="4"/>
      <c r="H336" s="4"/>
      <c r="I336" s="4"/>
      <c r="J336" s="4"/>
      <c r="K336" s="4"/>
    </row>
    <row r="337" spans="1:11">
      <c r="A337" s="16">
        <v>6</v>
      </c>
      <c r="E337" s="16">
        <v>6</v>
      </c>
      <c r="F337" s="4"/>
      <c r="G337" s="4"/>
      <c r="H337" s="4"/>
      <c r="I337" s="4"/>
      <c r="J337" s="4"/>
      <c r="K337" s="4"/>
    </row>
    <row r="338" spans="1:11">
      <c r="A338" s="16">
        <v>7</v>
      </c>
      <c r="E338" s="16">
        <v>7</v>
      </c>
      <c r="F338" s="4"/>
      <c r="G338" s="4"/>
      <c r="H338" s="4"/>
      <c r="I338" s="4"/>
      <c r="J338" s="4"/>
      <c r="K338" s="4"/>
    </row>
    <row r="339" spans="1:11">
      <c r="A339" s="16">
        <v>8</v>
      </c>
      <c r="E339" s="16">
        <v>8</v>
      </c>
      <c r="F339" s="4"/>
      <c r="G339" s="4"/>
      <c r="H339" s="4"/>
      <c r="I339" s="4"/>
      <c r="J339" s="4"/>
      <c r="K339" s="4"/>
    </row>
    <row r="340" spans="1:11">
      <c r="A340" s="16">
        <v>9</v>
      </c>
      <c r="E340" s="16">
        <v>9</v>
      </c>
      <c r="F340" s="4"/>
      <c r="G340" s="4"/>
      <c r="H340" s="4"/>
      <c r="I340" s="4"/>
      <c r="J340" s="4"/>
      <c r="K340" s="4"/>
    </row>
    <row r="341" spans="1:11">
      <c r="A341" s="16">
        <v>10</v>
      </c>
      <c r="E341" s="16">
        <v>10</v>
      </c>
      <c r="F341" s="4"/>
      <c r="G341" s="4"/>
      <c r="H341" s="4"/>
      <c r="I341" s="4"/>
      <c r="J341" s="4"/>
      <c r="K341" s="4"/>
    </row>
    <row r="342" spans="1:11">
      <c r="A342" s="16">
        <v>11</v>
      </c>
      <c r="E342" s="16">
        <v>11</v>
      </c>
      <c r="F342" s="4"/>
      <c r="G342" s="4"/>
      <c r="H342" s="4"/>
      <c r="I342" s="4"/>
      <c r="J342" s="4"/>
      <c r="K342" s="4"/>
    </row>
    <row r="343" spans="1:11">
      <c r="A343" s="16">
        <v>12</v>
      </c>
      <c r="E343" s="16">
        <v>12</v>
      </c>
      <c r="F343" s="4"/>
      <c r="G343" s="4"/>
      <c r="H343" s="4"/>
      <c r="I343" s="4"/>
      <c r="J343" s="4"/>
      <c r="K343" s="4"/>
    </row>
    <row r="344" spans="1:11">
      <c r="A344" s="16">
        <v>13</v>
      </c>
      <c r="E344" s="16">
        <v>13</v>
      </c>
      <c r="F344" s="4"/>
      <c r="G344" s="4"/>
      <c r="H344" s="4"/>
      <c r="I344" s="4"/>
      <c r="J344" s="4"/>
      <c r="K344" s="4"/>
    </row>
    <row r="345" spans="1:11">
      <c r="A345" s="16">
        <v>14</v>
      </c>
      <c r="C345" s="22" t="s">
        <v>0</v>
      </c>
      <c r="D345" s="18"/>
      <c r="E345" s="16">
        <v>14</v>
      </c>
      <c r="F345" s="4"/>
      <c r="G345" s="4"/>
      <c r="H345" s="4"/>
      <c r="I345" s="4"/>
      <c r="J345" s="4"/>
      <c r="K345" s="4"/>
    </row>
    <row r="346" spans="1:11">
      <c r="A346" s="16">
        <v>15</v>
      </c>
      <c r="C346" s="22"/>
      <c r="D346" s="18"/>
      <c r="E346" s="16">
        <v>15</v>
      </c>
      <c r="F346" s="4"/>
      <c r="G346" s="4"/>
      <c r="H346" s="4"/>
      <c r="I346" s="4"/>
      <c r="J346" s="4"/>
      <c r="K346" s="4"/>
    </row>
    <row r="347" spans="1:11">
      <c r="A347" s="16">
        <v>16</v>
      </c>
      <c r="E347" s="16">
        <v>16</v>
      </c>
      <c r="F347" s="4"/>
      <c r="G347" s="4"/>
      <c r="H347" s="4"/>
      <c r="I347" s="4"/>
      <c r="J347" s="4"/>
      <c r="K347" s="4"/>
    </row>
    <row r="348" spans="1:11">
      <c r="A348" s="16">
        <v>17</v>
      </c>
      <c r="C348" s="9" t="s">
        <v>0</v>
      </c>
      <c r="E348" s="16">
        <v>17</v>
      </c>
      <c r="F348" s="4"/>
      <c r="G348" s="4"/>
      <c r="H348" s="4"/>
      <c r="I348" s="4"/>
      <c r="J348" s="4"/>
      <c r="K348" s="4"/>
    </row>
    <row r="349" spans="1:11">
      <c r="A349" s="16">
        <v>18</v>
      </c>
      <c r="E349" s="16">
        <v>18</v>
      </c>
      <c r="F349" s="4"/>
      <c r="G349" s="4"/>
      <c r="H349" s="4"/>
      <c r="I349" s="4"/>
      <c r="J349" s="4" t="s">
        <v>0</v>
      </c>
      <c r="K349" s="4"/>
    </row>
    <row r="350" spans="1:11">
      <c r="A350" s="16">
        <v>19</v>
      </c>
      <c r="E350" s="16">
        <v>19</v>
      </c>
      <c r="F350" s="4"/>
      <c r="G350" s="4"/>
      <c r="H350" s="4"/>
      <c r="I350" s="4"/>
      <c r="J350" s="4"/>
      <c r="K350" s="4"/>
    </row>
    <row r="351" spans="1:11">
      <c r="A351" s="16"/>
      <c r="C351" s="22"/>
      <c r="E351" s="16"/>
      <c r="F351" s="12" t="s">
        <v>1</v>
      </c>
      <c r="G351" s="11" t="s">
        <v>1</v>
      </c>
      <c r="H351" s="10" t="s">
        <v>1</v>
      </c>
      <c r="I351" s="12" t="s">
        <v>1</v>
      </c>
      <c r="J351" s="11" t="s">
        <v>1</v>
      </c>
      <c r="K351" s="10" t="s">
        <v>1</v>
      </c>
    </row>
    <row r="352" spans="1:11">
      <c r="A352" s="16">
        <v>20</v>
      </c>
      <c r="C352" s="22" t="s">
        <v>96</v>
      </c>
      <c r="E352" s="16">
        <v>20</v>
      </c>
      <c r="G352" s="88"/>
      <c r="H352" s="65">
        <f>SUM(H332:H350)</f>
        <v>0</v>
      </c>
      <c r="I352" s="65"/>
      <c r="J352" s="88"/>
      <c r="K352" s="65">
        <f>SUM(K332:K350)</f>
        <v>0</v>
      </c>
    </row>
    <row r="353" spans="1:11">
      <c r="A353" s="24"/>
      <c r="C353" s="9"/>
      <c r="E353" s="6"/>
      <c r="F353" s="12" t="s">
        <v>1</v>
      </c>
      <c r="G353" s="11" t="s">
        <v>1</v>
      </c>
      <c r="H353" s="10" t="s">
        <v>1</v>
      </c>
      <c r="I353" s="12" t="s">
        <v>1</v>
      </c>
      <c r="J353" s="11" t="s">
        <v>1</v>
      </c>
      <c r="K353" s="10" t="s">
        <v>1</v>
      </c>
    </row>
    <row r="354" spans="1:11" ht="13.5">
      <c r="C354" s="1" t="s">
        <v>258</v>
      </c>
      <c r="F354" s="12"/>
      <c r="G354" s="11"/>
      <c r="H354" s="4"/>
      <c r="I354" s="12"/>
      <c r="J354" s="11"/>
      <c r="K354" s="4"/>
    </row>
    <row r="355" spans="1:11" ht="13.5">
      <c r="C355" s="1" t="s">
        <v>257</v>
      </c>
      <c r="F355" s="12"/>
      <c r="G355" s="11"/>
      <c r="H355" s="4"/>
      <c r="I355" s="12"/>
      <c r="J355" s="11"/>
      <c r="K355" s="4"/>
    </row>
    <row r="356" spans="1:11" ht="13.5">
      <c r="A356" s="9"/>
      <c r="C356" s="1" t="s">
        <v>264</v>
      </c>
    </row>
    <row r="357" spans="1:11">
      <c r="A357" s="9"/>
      <c r="C357" s="1" t="s">
        <v>253</v>
      </c>
    </row>
    <row r="358" spans="1:11" s="35" customFormat="1">
      <c r="A358" s="32" t="str">
        <f>$A$83</f>
        <v xml:space="preserve">Institution No.:  </v>
      </c>
      <c r="E358" s="37"/>
      <c r="G358" s="34"/>
      <c r="H358" s="36"/>
      <c r="J358" s="34"/>
      <c r="K358" s="33" t="s">
        <v>95</v>
      </c>
    </row>
    <row r="359" spans="1:11" s="35" customFormat="1" ht="14.25">
      <c r="D359" s="90" t="s">
        <v>263</v>
      </c>
      <c r="E359" s="37"/>
      <c r="G359" s="34"/>
      <c r="H359" s="36"/>
      <c r="J359" s="34"/>
      <c r="K359" s="36"/>
    </row>
    <row r="360" spans="1:11">
      <c r="A360" s="32" t="str">
        <f>$A$42</f>
        <v xml:space="preserve">NAME: </v>
      </c>
      <c r="C360" s="1" t="str">
        <f>$D$20</f>
        <v>University of Colorado</v>
      </c>
      <c r="F360" s="64"/>
      <c r="G360" s="63"/>
      <c r="H360" s="4"/>
      <c r="J360" s="5"/>
      <c r="K360" s="30" t="str">
        <f>$K$3</f>
        <v>Date: October 13, 2015</v>
      </c>
    </row>
    <row r="361" spans="1:11">
      <c r="A361" s="25" t="s">
        <v>1</v>
      </c>
      <c r="B361" s="25" t="s">
        <v>1</v>
      </c>
      <c r="C361" s="25" t="s">
        <v>1</v>
      </c>
      <c r="D361" s="25" t="s">
        <v>1</v>
      </c>
      <c r="E361" s="25" t="s">
        <v>1</v>
      </c>
      <c r="F361" s="25" t="s">
        <v>1</v>
      </c>
      <c r="G361" s="11" t="s">
        <v>1</v>
      </c>
      <c r="H361" s="10" t="s">
        <v>1</v>
      </c>
      <c r="I361" s="25" t="s">
        <v>1</v>
      </c>
      <c r="J361" s="11" t="s">
        <v>1</v>
      </c>
      <c r="K361" s="10" t="s">
        <v>1</v>
      </c>
    </row>
    <row r="362" spans="1:11">
      <c r="A362" s="28" t="s">
        <v>15</v>
      </c>
      <c r="E362" s="28" t="s">
        <v>15</v>
      </c>
      <c r="G362" s="27"/>
      <c r="H362" s="26" t="s">
        <v>14</v>
      </c>
      <c r="I362" s="7"/>
      <c r="J362" s="27"/>
      <c r="K362" s="26" t="s">
        <v>13</v>
      </c>
    </row>
    <row r="363" spans="1:11">
      <c r="A363" s="28" t="s">
        <v>11</v>
      </c>
      <c r="C363" s="29" t="s">
        <v>12</v>
      </c>
      <c r="E363" s="28" t="s">
        <v>11</v>
      </c>
      <c r="G363" s="5"/>
      <c r="H363" s="26" t="s">
        <v>10</v>
      </c>
      <c r="J363" s="5"/>
      <c r="K363" s="26" t="s">
        <v>9</v>
      </c>
    </row>
    <row r="364" spans="1:11">
      <c r="A364" s="25" t="s">
        <v>1</v>
      </c>
      <c r="B364" s="25" t="s">
        <v>1</v>
      </c>
      <c r="C364" s="25" t="s">
        <v>1</v>
      </c>
      <c r="D364" s="25" t="s">
        <v>1</v>
      </c>
      <c r="E364" s="25" t="s">
        <v>1</v>
      </c>
      <c r="F364" s="25" t="s">
        <v>1</v>
      </c>
      <c r="G364" s="11" t="s">
        <v>1</v>
      </c>
      <c r="H364" s="10" t="s">
        <v>1</v>
      </c>
      <c r="I364" s="25" t="s">
        <v>1</v>
      </c>
      <c r="J364" s="11" t="s">
        <v>1</v>
      </c>
      <c r="K364" s="10" t="s">
        <v>1</v>
      </c>
    </row>
    <row r="365" spans="1:11">
      <c r="A365" s="16"/>
      <c r="C365" s="13" t="s">
        <v>94</v>
      </c>
      <c r="E365" s="16"/>
      <c r="G365" s="88"/>
      <c r="H365" s="88"/>
      <c r="I365" s="65"/>
      <c r="J365" s="88"/>
      <c r="K365" s="88"/>
    </row>
    <row r="366" spans="1:11" ht="13.5">
      <c r="A366" s="16">
        <v>1</v>
      </c>
      <c r="C366" s="89" t="s">
        <v>262</v>
      </c>
      <c r="E366" s="16">
        <v>1</v>
      </c>
      <c r="G366" s="88"/>
      <c r="H366" s="88">
        <f>16031307+1016578</f>
        <v>17047885</v>
      </c>
      <c r="I366" s="65"/>
      <c r="J366" s="88"/>
      <c r="K366" s="88">
        <v>17828152</v>
      </c>
    </row>
    <row r="367" spans="1:11">
      <c r="A367" s="16">
        <v>2</v>
      </c>
      <c r="C367" s="21" t="s">
        <v>93</v>
      </c>
      <c r="E367" s="16">
        <v>2</v>
      </c>
      <c r="F367" s="21"/>
      <c r="G367" s="66"/>
      <c r="H367" s="66">
        <v>54442143</v>
      </c>
      <c r="I367" s="66"/>
      <c r="J367" s="66"/>
      <c r="K367" s="66">
        <v>58833914</v>
      </c>
    </row>
    <row r="368" spans="1:11">
      <c r="A368" s="16">
        <v>3</v>
      </c>
      <c r="C368" s="21" t="s">
        <v>92</v>
      </c>
      <c r="E368" s="16">
        <v>3</v>
      </c>
      <c r="F368" s="21"/>
      <c r="G368" s="66"/>
      <c r="H368" s="66">
        <v>2938894</v>
      </c>
      <c r="I368" s="66"/>
      <c r="J368" s="66"/>
      <c r="K368" s="66">
        <v>2630123</v>
      </c>
    </row>
    <row r="369" spans="1:11" ht="13.5">
      <c r="A369" s="16">
        <v>4</v>
      </c>
      <c r="C369" s="21" t="s">
        <v>261</v>
      </c>
      <c r="E369" s="16">
        <v>4</v>
      </c>
      <c r="F369" s="21"/>
      <c r="G369" s="66"/>
      <c r="H369" s="66">
        <v>1335304</v>
      </c>
      <c r="I369" s="66"/>
      <c r="J369" s="66"/>
      <c r="K369" s="66">
        <v>934410</v>
      </c>
    </row>
    <row r="370" spans="1:11">
      <c r="A370" s="16">
        <v>5</v>
      </c>
      <c r="C370" s="21" t="s">
        <v>91</v>
      </c>
      <c r="E370" s="16">
        <v>5</v>
      </c>
      <c r="F370" s="21"/>
      <c r="G370" s="66"/>
      <c r="H370" s="66"/>
      <c r="I370" s="66"/>
      <c r="J370" s="66"/>
      <c r="K370" s="66"/>
    </row>
    <row r="371" spans="1:11">
      <c r="A371" s="16">
        <v>6</v>
      </c>
      <c r="C371" s="21" t="s">
        <v>90</v>
      </c>
      <c r="E371" s="16">
        <v>6</v>
      </c>
      <c r="F371" s="21"/>
      <c r="G371" s="66"/>
      <c r="H371" s="66"/>
      <c r="I371" s="66"/>
      <c r="J371" s="66"/>
      <c r="K371" s="66"/>
    </row>
    <row r="372" spans="1:11">
      <c r="A372" s="16">
        <v>7</v>
      </c>
      <c r="C372" s="21" t="s">
        <v>89</v>
      </c>
      <c r="E372" s="16">
        <v>7</v>
      </c>
      <c r="F372" s="21"/>
      <c r="G372" s="66"/>
      <c r="H372" s="66"/>
      <c r="I372" s="66"/>
      <c r="J372" s="66"/>
      <c r="K372" s="66"/>
    </row>
    <row r="373" spans="1:11">
      <c r="A373" s="16">
        <v>8</v>
      </c>
      <c r="C373" s="21" t="s">
        <v>88</v>
      </c>
      <c r="E373" s="16">
        <v>8</v>
      </c>
      <c r="F373" s="12"/>
      <c r="G373" s="11"/>
      <c r="H373" s="10"/>
      <c r="I373" s="12"/>
      <c r="J373" s="11"/>
      <c r="K373" s="10"/>
    </row>
    <row r="374" spans="1:11" ht="13.5">
      <c r="A374" s="16">
        <v>9</v>
      </c>
      <c r="C374" s="1" t="s">
        <v>260</v>
      </c>
      <c r="E374" s="16">
        <v>9</v>
      </c>
      <c r="F374" s="12"/>
      <c r="G374" s="11"/>
      <c r="H374" s="10"/>
      <c r="I374" s="12"/>
      <c r="J374" s="11"/>
      <c r="K374" s="10"/>
    </row>
    <row r="375" spans="1:11">
      <c r="A375" s="16">
        <v>10</v>
      </c>
      <c r="C375" s="21"/>
      <c r="E375" s="16">
        <v>10</v>
      </c>
      <c r="F375" s="12"/>
      <c r="G375" s="11"/>
      <c r="H375" s="10"/>
      <c r="I375" s="12"/>
      <c r="J375" s="11"/>
      <c r="K375" s="10"/>
    </row>
    <row r="376" spans="1:11">
      <c r="A376" s="16">
        <v>11</v>
      </c>
      <c r="C376" s="21"/>
      <c r="E376" s="16">
        <v>11</v>
      </c>
      <c r="F376" s="12"/>
      <c r="G376" s="11"/>
      <c r="H376" s="10"/>
      <c r="I376" s="12"/>
      <c r="J376" s="11"/>
      <c r="K376" s="10"/>
    </row>
    <row r="377" spans="1:11">
      <c r="A377" s="16">
        <v>12</v>
      </c>
      <c r="C377" s="21"/>
      <c r="E377" s="16">
        <v>12</v>
      </c>
      <c r="F377" s="12"/>
      <c r="G377" s="11"/>
      <c r="H377" s="10"/>
      <c r="I377" s="12"/>
      <c r="J377" s="11"/>
      <c r="K377" s="10"/>
    </row>
    <row r="378" spans="1:11">
      <c r="A378" s="16">
        <v>13</v>
      </c>
      <c r="C378" s="21"/>
      <c r="E378" s="16">
        <v>13</v>
      </c>
      <c r="F378" s="12"/>
      <c r="G378" s="11"/>
      <c r="H378" s="10"/>
      <c r="I378" s="12"/>
      <c r="J378" s="11"/>
      <c r="K378" s="10"/>
    </row>
    <row r="379" spans="1:11">
      <c r="A379" s="16">
        <v>14</v>
      </c>
      <c r="C379" s="21"/>
      <c r="E379" s="16">
        <v>14</v>
      </c>
      <c r="F379" s="12"/>
      <c r="G379" s="11"/>
      <c r="H379" s="10"/>
      <c r="I379" s="12"/>
      <c r="J379" s="11"/>
      <c r="K379" s="10"/>
    </row>
    <row r="380" spans="1:11">
      <c r="A380" s="16">
        <v>15</v>
      </c>
      <c r="E380" s="16">
        <v>15</v>
      </c>
      <c r="F380" s="21"/>
      <c r="G380" s="66"/>
      <c r="H380" s="66"/>
      <c r="I380" s="66"/>
      <c r="J380" s="66"/>
      <c r="K380" s="66"/>
    </row>
    <row r="381" spans="1:11">
      <c r="A381" s="16"/>
      <c r="C381" s="21"/>
      <c r="E381" s="16"/>
      <c r="F381" s="21"/>
      <c r="G381" s="66"/>
      <c r="H381" s="66"/>
      <c r="I381" s="66"/>
      <c r="J381" s="66"/>
      <c r="K381" s="66"/>
    </row>
    <row r="382" spans="1:11">
      <c r="A382" s="16">
        <v>16</v>
      </c>
      <c r="C382" s="21" t="s">
        <v>87</v>
      </c>
      <c r="E382" s="16">
        <v>16</v>
      </c>
      <c r="F382" s="21"/>
      <c r="G382" s="66"/>
      <c r="H382" s="66">
        <v>1047864</v>
      </c>
      <c r="I382" s="66"/>
      <c r="J382" s="66"/>
      <c r="K382" s="66">
        <v>958342</v>
      </c>
    </row>
    <row r="383" spans="1:11">
      <c r="A383" s="16">
        <v>17</v>
      </c>
      <c r="C383" s="21" t="s">
        <v>86</v>
      </c>
      <c r="E383" s="16">
        <v>17</v>
      </c>
      <c r="F383" s="21"/>
      <c r="G383" s="66"/>
      <c r="H383" s="66"/>
      <c r="I383" s="66"/>
      <c r="J383" s="66"/>
      <c r="K383" s="66"/>
    </row>
    <row r="384" spans="1:11">
      <c r="A384" s="16">
        <v>18</v>
      </c>
      <c r="C384" s="21" t="s">
        <v>85</v>
      </c>
      <c r="E384" s="16">
        <v>18</v>
      </c>
      <c r="F384" s="21"/>
      <c r="G384" s="66"/>
      <c r="H384" s="66"/>
      <c r="I384" s="66"/>
      <c r="J384" s="66"/>
      <c r="K384" s="66"/>
    </row>
    <row r="385" spans="1:11">
      <c r="A385" s="16">
        <v>19</v>
      </c>
      <c r="C385" s="21" t="s">
        <v>0</v>
      </c>
      <c r="E385" s="16">
        <v>19</v>
      </c>
      <c r="F385" s="21"/>
      <c r="G385" s="66"/>
      <c r="H385" s="66"/>
      <c r="I385" s="66"/>
      <c r="J385" s="66"/>
      <c r="K385" s="66"/>
    </row>
    <row r="386" spans="1:11">
      <c r="A386" s="1">
        <v>20</v>
      </c>
      <c r="C386" s="21"/>
      <c r="E386" s="1">
        <v>20</v>
      </c>
      <c r="F386" s="12"/>
      <c r="G386" s="11"/>
      <c r="H386" s="10"/>
      <c r="I386" s="12"/>
      <c r="J386" s="11"/>
      <c r="K386" s="10"/>
    </row>
    <row r="387" spans="1:11">
      <c r="A387" s="1">
        <v>21</v>
      </c>
      <c r="C387" s="21"/>
      <c r="E387" s="1">
        <v>21</v>
      </c>
      <c r="F387" s="12"/>
      <c r="G387" s="11"/>
      <c r="H387" s="10"/>
      <c r="I387" s="12"/>
      <c r="J387" s="11"/>
      <c r="K387" s="10"/>
    </row>
    <row r="388" spans="1:11">
      <c r="A388" s="1">
        <v>22</v>
      </c>
      <c r="C388" s="21"/>
      <c r="E388" s="1">
        <v>22</v>
      </c>
      <c r="F388" s="12"/>
      <c r="G388" s="11"/>
      <c r="H388" s="10"/>
      <c r="I388" s="12"/>
      <c r="J388" s="11"/>
      <c r="K388" s="10"/>
    </row>
    <row r="389" spans="1:11">
      <c r="A389" s="1">
        <v>23</v>
      </c>
      <c r="C389" s="21"/>
      <c r="E389" s="1">
        <v>23</v>
      </c>
      <c r="F389" s="12"/>
      <c r="G389" s="11"/>
      <c r="H389" s="10"/>
      <c r="I389" s="12"/>
      <c r="J389" s="11"/>
      <c r="K389" s="10"/>
    </row>
    <row r="390" spans="1:11">
      <c r="A390" s="1">
        <v>24</v>
      </c>
      <c r="C390" s="21"/>
      <c r="E390" s="1">
        <v>24</v>
      </c>
      <c r="F390" s="12"/>
      <c r="G390" s="11"/>
      <c r="H390" s="10"/>
      <c r="I390" s="12"/>
      <c r="J390" s="11"/>
      <c r="K390" s="10"/>
    </row>
    <row r="391" spans="1:11">
      <c r="A391" s="16"/>
      <c r="C391" s="21"/>
      <c r="E391" s="16"/>
      <c r="F391" s="12" t="s">
        <v>1</v>
      </c>
      <c r="G391" s="11" t="s">
        <v>1</v>
      </c>
      <c r="H391" s="10"/>
      <c r="I391" s="12"/>
      <c r="J391" s="11"/>
      <c r="K391" s="10"/>
    </row>
    <row r="392" spans="1:11">
      <c r="A392" s="16">
        <v>25</v>
      </c>
      <c r="C392" s="9" t="s">
        <v>84</v>
      </c>
      <c r="E392" s="16">
        <v>25</v>
      </c>
      <c r="G392" s="88"/>
      <c r="H392" s="65">
        <f>SUM(H366:H390)</f>
        <v>76812090</v>
      </c>
      <c r="I392" s="65"/>
      <c r="J392" s="88"/>
      <c r="K392" s="65">
        <f>SUM(K366:K390)</f>
        <v>81184941</v>
      </c>
    </row>
    <row r="393" spans="1:11">
      <c r="A393" s="16"/>
      <c r="C393" s="9"/>
      <c r="E393" s="16"/>
      <c r="F393" s="12" t="s">
        <v>1</v>
      </c>
      <c r="G393" s="11" t="s">
        <v>1</v>
      </c>
      <c r="H393" s="10"/>
      <c r="I393" s="12"/>
      <c r="J393" s="11"/>
      <c r="K393" s="10"/>
    </row>
    <row r="394" spans="1:11" ht="13.5">
      <c r="A394" s="16">
        <v>26</v>
      </c>
      <c r="C394" s="9" t="s">
        <v>259</v>
      </c>
      <c r="E394" s="16">
        <v>26</v>
      </c>
      <c r="G394" s="88"/>
      <c r="H394" s="88">
        <v>378302</v>
      </c>
      <c r="I394" s="65"/>
      <c r="J394" s="88"/>
      <c r="K394" s="88">
        <v>0</v>
      </c>
    </row>
    <row r="395" spans="1:11">
      <c r="A395" s="16">
        <v>27</v>
      </c>
      <c r="E395" s="16">
        <v>27</v>
      </c>
      <c r="G395" s="88"/>
      <c r="H395" s="88"/>
      <c r="I395" s="65"/>
      <c r="J395" s="88"/>
      <c r="K395" s="88"/>
    </row>
    <row r="396" spans="1:11">
      <c r="A396" s="16">
        <v>28</v>
      </c>
      <c r="E396" s="16">
        <v>28</v>
      </c>
      <c r="G396" s="65"/>
      <c r="H396" s="65"/>
      <c r="I396" s="65"/>
      <c r="J396" s="65"/>
      <c r="K396" s="65"/>
    </row>
    <row r="397" spans="1:11">
      <c r="A397" s="16">
        <v>29</v>
      </c>
      <c r="C397" s="1" t="s">
        <v>0</v>
      </c>
      <c r="E397" s="16">
        <v>29</v>
      </c>
      <c r="G397" s="65"/>
      <c r="H397" s="65"/>
      <c r="I397" s="65"/>
      <c r="J397" s="65"/>
      <c r="K397" s="65"/>
    </row>
    <row r="398" spans="1:11">
      <c r="A398" s="16"/>
      <c r="C398" s="22"/>
      <c r="E398" s="16"/>
      <c r="F398" s="12" t="s">
        <v>1</v>
      </c>
      <c r="G398" s="11" t="s">
        <v>1</v>
      </c>
      <c r="H398" s="10"/>
      <c r="I398" s="12"/>
      <c r="J398" s="11"/>
      <c r="K398" s="10"/>
    </row>
    <row r="399" spans="1:11">
      <c r="A399" s="16">
        <v>30</v>
      </c>
      <c r="C399" s="22" t="s">
        <v>83</v>
      </c>
      <c r="E399" s="16">
        <v>30</v>
      </c>
      <c r="G399" s="88"/>
      <c r="H399" s="65">
        <f>SUM(H392:H397)</f>
        <v>77190392</v>
      </c>
      <c r="I399" s="65"/>
      <c r="J399" s="88"/>
      <c r="K399" s="65">
        <f>SUM(K392:K397)</f>
        <v>81184941</v>
      </c>
    </row>
    <row r="400" spans="1:11">
      <c r="A400" s="24"/>
      <c r="C400" s="9"/>
      <c r="E400" s="6"/>
      <c r="F400" s="12" t="s">
        <v>1</v>
      </c>
      <c r="G400" s="11" t="s">
        <v>1</v>
      </c>
      <c r="H400" s="10" t="s">
        <v>1</v>
      </c>
      <c r="I400" s="12" t="s">
        <v>1</v>
      </c>
      <c r="J400" s="11" t="s">
        <v>1</v>
      </c>
      <c r="K400" s="10" t="s">
        <v>1</v>
      </c>
    </row>
    <row r="401" spans="1:11" ht="13.5">
      <c r="C401" s="1" t="s">
        <v>258</v>
      </c>
      <c r="F401" s="12"/>
      <c r="G401" s="11"/>
      <c r="H401" s="4"/>
      <c r="I401" s="12"/>
      <c r="J401" s="11"/>
      <c r="K401" s="4"/>
    </row>
    <row r="402" spans="1:11" ht="13.5">
      <c r="C402" s="1" t="s">
        <v>257</v>
      </c>
      <c r="F402" s="12"/>
      <c r="G402" s="11"/>
      <c r="H402" s="4"/>
      <c r="I402" s="12"/>
      <c r="J402" s="11"/>
      <c r="K402" s="4"/>
    </row>
    <row r="403" spans="1:11" ht="13.5">
      <c r="C403" s="1" t="s">
        <v>256</v>
      </c>
      <c r="F403" s="12"/>
      <c r="G403" s="11"/>
      <c r="H403" s="4"/>
      <c r="I403" s="12"/>
      <c r="J403" s="11"/>
      <c r="K403" s="4"/>
    </row>
    <row r="404" spans="1:11">
      <c r="C404" s="1" t="s">
        <v>82</v>
      </c>
      <c r="F404" s="12"/>
      <c r="G404" s="11"/>
      <c r="H404" s="4"/>
      <c r="I404" s="12"/>
      <c r="J404" s="11"/>
      <c r="K404" s="4"/>
    </row>
    <row r="405" spans="1:11" ht="13.5">
      <c r="C405" s="1" t="s">
        <v>255</v>
      </c>
      <c r="F405" s="12"/>
      <c r="G405" s="11"/>
      <c r="H405" s="4"/>
      <c r="I405" s="12"/>
      <c r="J405" s="11"/>
      <c r="K405" s="4"/>
    </row>
    <row r="406" spans="1:11">
      <c r="C406" s="1" t="s">
        <v>81</v>
      </c>
      <c r="F406" s="12"/>
      <c r="G406" s="11"/>
      <c r="H406" s="4"/>
      <c r="I406" s="12"/>
      <c r="J406" s="11"/>
      <c r="K406" s="4"/>
    </row>
    <row r="407" spans="1:11" ht="13.5">
      <c r="C407" s="1" t="s">
        <v>254</v>
      </c>
      <c r="F407" s="12"/>
      <c r="G407" s="11"/>
      <c r="H407" s="4"/>
      <c r="I407" s="12"/>
      <c r="J407" s="11"/>
      <c r="K407" s="4"/>
    </row>
    <row r="408" spans="1:11">
      <c r="A408" s="24"/>
      <c r="C408" s="1" t="s">
        <v>253</v>
      </c>
      <c r="E408" s="6"/>
      <c r="F408" s="12"/>
      <c r="G408" s="11"/>
      <c r="H408" s="10"/>
      <c r="I408" s="12"/>
      <c r="J408" s="11"/>
      <c r="K408" s="10"/>
    </row>
    <row r="411" spans="1:11" s="35" customFormat="1">
      <c r="A411" s="32" t="str">
        <f>$A$83</f>
        <v xml:space="preserve">Institution No.:  </v>
      </c>
      <c r="E411" s="37"/>
      <c r="G411" s="34"/>
      <c r="H411" s="36"/>
      <c r="J411" s="34"/>
      <c r="K411" s="33" t="s">
        <v>80</v>
      </c>
    </row>
    <row r="412" spans="1:11" ht="12.75" customHeight="1">
      <c r="A412" s="347" t="s">
        <v>79</v>
      </c>
      <c r="B412" s="347"/>
      <c r="C412" s="347"/>
      <c r="D412" s="347"/>
      <c r="E412" s="347"/>
      <c r="F412" s="347"/>
      <c r="G412" s="347"/>
      <c r="H412" s="347"/>
      <c r="I412" s="347"/>
      <c r="J412" s="347"/>
      <c r="K412" s="347"/>
    </row>
    <row r="413" spans="1:11">
      <c r="A413" s="32" t="str">
        <f>$A$42</f>
        <v xml:space="preserve">NAME: </v>
      </c>
      <c r="C413" s="1" t="str">
        <f>$D$20</f>
        <v>University of Colorado</v>
      </c>
      <c r="H413" s="4"/>
      <c r="J413" s="5"/>
      <c r="K413" s="30" t="str">
        <f>$K$3</f>
        <v>Date: October 13, 2015</v>
      </c>
    </row>
    <row r="414" spans="1:11">
      <c r="A414" s="25" t="s">
        <v>1</v>
      </c>
      <c r="B414" s="25" t="s">
        <v>1</v>
      </c>
      <c r="C414" s="25" t="s">
        <v>1</v>
      </c>
      <c r="D414" s="25" t="s">
        <v>1</v>
      </c>
      <c r="E414" s="25" t="s">
        <v>1</v>
      </c>
      <c r="F414" s="25" t="s">
        <v>1</v>
      </c>
      <c r="G414" s="11" t="s">
        <v>1</v>
      </c>
      <c r="H414" s="10" t="s">
        <v>1</v>
      </c>
      <c r="I414" s="25" t="s">
        <v>1</v>
      </c>
      <c r="J414" s="11" t="s">
        <v>1</v>
      </c>
      <c r="K414" s="10" t="s">
        <v>1</v>
      </c>
    </row>
    <row r="415" spans="1:11">
      <c r="A415" s="28" t="s">
        <v>15</v>
      </c>
      <c r="E415" s="28" t="s">
        <v>15</v>
      </c>
      <c r="F415" s="7"/>
      <c r="G415" s="27"/>
      <c r="H415" s="26" t="s">
        <v>14</v>
      </c>
      <c r="I415" s="7"/>
      <c r="J415" s="27"/>
      <c r="K415" s="26" t="s">
        <v>13</v>
      </c>
    </row>
    <row r="416" spans="1:11">
      <c r="A416" s="28" t="s">
        <v>11</v>
      </c>
      <c r="C416" s="29" t="s">
        <v>12</v>
      </c>
      <c r="E416" s="28" t="s">
        <v>11</v>
      </c>
      <c r="F416" s="7"/>
      <c r="G416" s="27"/>
      <c r="H416" s="26" t="s">
        <v>10</v>
      </c>
      <c r="I416" s="7"/>
      <c r="J416" s="27"/>
      <c r="K416" s="26" t="s">
        <v>9</v>
      </c>
    </row>
    <row r="417" spans="1:11">
      <c r="A417" s="25" t="s">
        <v>1</v>
      </c>
      <c r="B417" s="25" t="s">
        <v>1</v>
      </c>
      <c r="C417" s="25" t="s">
        <v>1</v>
      </c>
      <c r="D417" s="25" t="s">
        <v>1</v>
      </c>
      <c r="E417" s="25" t="s">
        <v>1</v>
      </c>
      <c r="F417" s="25" t="s">
        <v>1</v>
      </c>
      <c r="G417" s="11" t="s">
        <v>1</v>
      </c>
      <c r="H417" s="10" t="s">
        <v>1</v>
      </c>
      <c r="I417" s="25" t="s">
        <v>1</v>
      </c>
      <c r="J417" s="11" t="s">
        <v>1</v>
      </c>
      <c r="K417" s="10" t="s">
        <v>1</v>
      </c>
    </row>
    <row r="418" spans="1:11">
      <c r="A418" s="85">
        <v>1</v>
      </c>
      <c r="C418" s="9" t="s">
        <v>78</v>
      </c>
      <c r="E418" s="85">
        <v>1</v>
      </c>
      <c r="F418" s="21"/>
      <c r="G418" s="60"/>
      <c r="I418" s="21"/>
      <c r="J418" s="60"/>
      <c r="K418" s="17"/>
    </row>
    <row r="419" spans="1:11">
      <c r="A419" s="85">
        <f t="shared" ref="A419:A441" si="2">(A418+1)</f>
        <v>2</v>
      </c>
      <c r="C419" s="9" t="s">
        <v>77</v>
      </c>
      <c r="E419" s="85">
        <f t="shared" ref="E419:E441" si="3">(E418+1)</f>
        <v>2</v>
      </c>
      <c r="F419" s="21"/>
      <c r="G419" s="87"/>
      <c r="H419" s="87"/>
      <c r="I419" s="87"/>
      <c r="J419" s="87"/>
      <c r="K419" s="87"/>
    </row>
    <row r="420" spans="1:11">
      <c r="A420" s="85">
        <f t="shared" si="2"/>
        <v>3</v>
      </c>
      <c r="C420" s="9"/>
      <c r="E420" s="85">
        <f t="shared" si="3"/>
        <v>3</v>
      </c>
      <c r="F420" s="21"/>
      <c r="G420" s="87"/>
      <c r="H420" s="87"/>
      <c r="I420" s="87"/>
      <c r="J420" s="87"/>
      <c r="K420" s="87"/>
    </row>
    <row r="421" spans="1:11">
      <c r="A421" s="85">
        <f t="shared" si="2"/>
        <v>4</v>
      </c>
      <c r="C421" s="9"/>
      <c r="E421" s="85">
        <f t="shared" si="3"/>
        <v>4</v>
      </c>
      <c r="F421" s="21"/>
      <c r="G421" s="87"/>
      <c r="H421" s="87"/>
      <c r="I421" s="87"/>
      <c r="J421" s="87"/>
      <c r="K421" s="87"/>
    </row>
    <row r="422" spans="1:11">
      <c r="A422" s="85">
        <f t="shared" si="2"/>
        <v>5</v>
      </c>
      <c r="C422" s="21"/>
      <c r="E422" s="85">
        <f t="shared" si="3"/>
        <v>5</v>
      </c>
      <c r="F422" s="21"/>
      <c r="G422" s="87"/>
      <c r="H422" s="87"/>
      <c r="I422" s="87"/>
      <c r="J422" s="87"/>
      <c r="K422" s="87"/>
    </row>
    <row r="423" spans="1:11">
      <c r="A423" s="85">
        <f t="shared" si="2"/>
        <v>6</v>
      </c>
      <c r="C423" s="21"/>
      <c r="E423" s="85">
        <f t="shared" si="3"/>
        <v>6</v>
      </c>
      <c r="F423" s="21"/>
      <c r="G423" s="87"/>
      <c r="H423" s="87"/>
      <c r="I423" s="87"/>
      <c r="J423" s="87"/>
      <c r="K423" s="87"/>
    </row>
    <row r="424" spans="1:11">
      <c r="A424" s="85">
        <f t="shared" si="2"/>
        <v>7</v>
      </c>
      <c r="C424" s="9"/>
      <c r="E424" s="85">
        <f t="shared" si="3"/>
        <v>7</v>
      </c>
      <c r="F424" s="21"/>
      <c r="G424" s="87"/>
      <c r="H424" s="87"/>
      <c r="I424" s="87"/>
      <c r="J424" s="87"/>
      <c r="K424" s="87"/>
    </row>
    <row r="425" spans="1:11">
      <c r="A425" s="85">
        <f t="shared" si="2"/>
        <v>8</v>
      </c>
      <c r="C425" s="21"/>
      <c r="E425" s="85">
        <f t="shared" si="3"/>
        <v>8</v>
      </c>
      <c r="F425" s="21"/>
      <c r="G425" s="87"/>
      <c r="H425" s="87"/>
      <c r="I425" s="87"/>
      <c r="J425" s="87"/>
      <c r="K425" s="87"/>
    </row>
    <row r="426" spans="1:11">
      <c r="A426" s="85">
        <f t="shared" si="2"/>
        <v>9</v>
      </c>
      <c r="C426" s="21"/>
      <c r="E426" s="85">
        <f t="shared" si="3"/>
        <v>9</v>
      </c>
      <c r="F426" s="21"/>
      <c r="G426" s="87"/>
      <c r="H426" s="87"/>
      <c r="I426" s="87"/>
      <c r="J426" s="87"/>
      <c r="K426" s="87"/>
    </row>
    <row r="427" spans="1:11">
      <c r="A427" s="85">
        <f t="shared" si="2"/>
        <v>10</v>
      </c>
      <c r="E427" s="85">
        <f t="shared" si="3"/>
        <v>10</v>
      </c>
      <c r="F427" s="21"/>
      <c r="G427" s="87"/>
      <c r="H427" s="87"/>
      <c r="I427" s="87"/>
      <c r="J427" s="87"/>
      <c r="K427" s="87"/>
    </row>
    <row r="428" spans="1:11">
      <c r="A428" s="85">
        <f t="shared" si="2"/>
        <v>11</v>
      </c>
      <c r="E428" s="85">
        <f t="shared" si="3"/>
        <v>11</v>
      </c>
      <c r="F428" s="21"/>
      <c r="G428" s="87"/>
      <c r="H428" s="87"/>
      <c r="I428" s="87"/>
      <c r="J428" s="87"/>
      <c r="K428" s="87"/>
    </row>
    <row r="429" spans="1:11">
      <c r="A429" s="85">
        <f t="shared" si="2"/>
        <v>12</v>
      </c>
      <c r="E429" s="85">
        <f t="shared" si="3"/>
        <v>12</v>
      </c>
      <c r="F429" s="21"/>
      <c r="G429" s="87"/>
      <c r="H429" s="87"/>
      <c r="I429" s="87"/>
      <c r="J429" s="87"/>
      <c r="K429" s="87"/>
    </row>
    <row r="430" spans="1:11">
      <c r="A430" s="85">
        <f t="shared" si="2"/>
        <v>13</v>
      </c>
      <c r="C430" s="21"/>
      <c r="E430" s="85">
        <f t="shared" si="3"/>
        <v>13</v>
      </c>
      <c r="F430" s="21"/>
      <c r="G430" s="87"/>
      <c r="H430" s="87"/>
      <c r="I430" s="87"/>
      <c r="J430" s="87"/>
      <c r="K430" s="87"/>
    </row>
    <row r="431" spans="1:11">
      <c r="A431" s="85">
        <f t="shared" si="2"/>
        <v>14</v>
      </c>
      <c r="C431" s="21" t="s">
        <v>76</v>
      </c>
      <c r="E431" s="85">
        <f t="shared" si="3"/>
        <v>14</v>
      </c>
      <c r="F431" s="21"/>
      <c r="G431" s="87"/>
      <c r="H431" s="87"/>
      <c r="I431" s="87"/>
      <c r="J431" s="87"/>
      <c r="K431" s="87"/>
    </row>
    <row r="432" spans="1:11">
      <c r="A432" s="85">
        <f t="shared" si="2"/>
        <v>15</v>
      </c>
      <c r="C432" s="21"/>
      <c r="E432" s="85">
        <f t="shared" si="3"/>
        <v>15</v>
      </c>
      <c r="F432" s="21"/>
      <c r="G432" s="87"/>
      <c r="H432" s="87"/>
      <c r="I432" s="87"/>
      <c r="J432" s="87"/>
      <c r="K432" s="87"/>
    </row>
    <row r="433" spans="1:11">
      <c r="A433" s="85">
        <f t="shared" si="2"/>
        <v>16</v>
      </c>
      <c r="C433" s="21"/>
      <c r="E433" s="85">
        <f t="shared" si="3"/>
        <v>16</v>
      </c>
      <c r="F433" s="21"/>
      <c r="G433" s="87"/>
      <c r="H433" s="87"/>
      <c r="I433" s="87"/>
      <c r="J433" s="87"/>
      <c r="K433" s="87"/>
    </row>
    <row r="434" spans="1:11">
      <c r="A434" s="85">
        <f t="shared" si="2"/>
        <v>17</v>
      </c>
      <c r="C434" s="21"/>
      <c r="E434" s="85">
        <f t="shared" si="3"/>
        <v>17</v>
      </c>
      <c r="F434" s="21"/>
      <c r="G434" s="87"/>
      <c r="H434" s="87"/>
      <c r="I434" s="87"/>
      <c r="J434" s="87"/>
      <c r="K434" s="87"/>
    </row>
    <row r="435" spans="1:11">
      <c r="A435" s="85">
        <f t="shared" si="2"/>
        <v>18</v>
      </c>
      <c r="C435" s="21"/>
      <c r="E435" s="85">
        <f t="shared" si="3"/>
        <v>18</v>
      </c>
      <c r="F435" s="21"/>
      <c r="G435" s="87"/>
      <c r="H435" s="87"/>
      <c r="I435" s="87"/>
      <c r="J435" s="87"/>
      <c r="K435" s="87"/>
    </row>
    <row r="436" spans="1:11">
      <c r="A436" s="85">
        <f t="shared" si="2"/>
        <v>19</v>
      </c>
      <c r="C436" s="21"/>
      <c r="E436" s="85">
        <f t="shared" si="3"/>
        <v>19</v>
      </c>
      <c r="F436" s="21"/>
      <c r="G436" s="87"/>
      <c r="H436" s="87"/>
      <c r="I436" s="87"/>
      <c r="J436" s="87"/>
      <c r="K436" s="87"/>
    </row>
    <row r="437" spans="1:11">
      <c r="A437" s="85">
        <f t="shared" si="2"/>
        <v>20</v>
      </c>
      <c r="C437" s="21"/>
      <c r="E437" s="85">
        <f t="shared" si="3"/>
        <v>20</v>
      </c>
      <c r="F437" s="21"/>
      <c r="G437" s="87"/>
      <c r="H437" s="87"/>
      <c r="I437" s="87"/>
      <c r="J437" s="87"/>
      <c r="K437" s="87"/>
    </row>
    <row r="438" spans="1:11">
      <c r="A438" s="85">
        <f t="shared" si="2"/>
        <v>21</v>
      </c>
      <c r="C438" s="21"/>
      <c r="E438" s="85">
        <f t="shared" si="3"/>
        <v>21</v>
      </c>
      <c r="F438" s="21"/>
      <c r="G438" s="87"/>
      <c r="H438" s="87"/>
      <c r="I438" s="87"/>
      <c r="J438" s="87"/>
      <c r="K438" s="87"/>
    </row>
    <row r="439" spans="1:11">
      <c r="A439" s="85">
        <f t="shared" si="2"/>
        <v>22</v>
      </c>
      <c r="C439" s="21"/>
      <c r="E439" s="85">
        <f t="shared" si="3"/>
        <v>22</v>
      </c>
      <c r="F439" s="21"/>
      <c r="G439" s="87"/>
      <c r="H439" s="87"/>
      <c r="I439" s="87"/>
      <c r="J439" s="87"/>
      <c r="K439" s="87"/>
    </row>
    <row r="440" spans="1:11">
      <c r="A440" s="85">
        <f t="shared" si="2"/>
        <v>23</v>
      </c>
      <c r="C440" s="21"/>
      <c r="E440" s="85">
        <f t="shared" si="3"/>
        <v>23</v>
      </c>
      <c r="F440" s="21"/>
      <c r="G440" s="87"/>
      <c r="H440" s="87"/>
      <c r="I440" s="87"/>
      <c r="J440" s="87"/>
      <c r="K440" s="87"/>
    </row>
    <row r="441" spans="1:11">
      <c r="A441" s="85">
        <f t="shared" si="2"/>
        <v>24</v>
      </c>
      <c r="C441" s="21"/>
      <c r="E441" s="85">
        <f t="shared" si="3"/>
        <v>24</v>
      </c>
      <c r="F441" s="21"/>
      <c r="G441" s="87"/>
      <c r="H441" s="87"/>
      <c r="I441" s="87"/>
      <c r="J441" s="87"/>
      <c r="K441" s="87"/>
    </row>
    <row r="442" spans="1:11">
      <c r="A442" s="86"/>
      <c r="E442" s="86"/>
      <c r="F442" s="12" t="s">
        <v>1</v>
      </c>
      <c r="G442" s="11" t="s">
        <v>1</v>
      </c>
      <c r="H442" s="10"/>
      <c r="I442" s="12"/>
      <c r="J442" s="11"/>
      <c r="K442" s="10"/>
    </row>
    <row r="443" spans="1:11">
      <c r="A443" s="85">
        <f>(A441+1)</f>
        <v>25</v>
      </c>
      <c r="C443" s="9" t="s">
        <v>75</v>
      </c>
      <c r="E443" s="85">
        <f>(E441+1)</f>
        <v>25</v>
      </c>
      <c r="G443" s="15"/>
      <c r="H443" s="14">
        <f>SUM(H418:H441)</f>
        <v>0</v>
      </c>
      <c r="I443" s="14"/>
      <c r="J443" s="15"/>
      <c r="K443" s="14">
        <f>SUM(K418:K441)</f>
        <v>0</v>
      </c>
    </row>
    <row r="444" spans="1:11">
      <c r="A444" s="85"/>
      <c r="C444" s="9"/>
      <c r="E444" s="85"/>
      <c r="F444" s="12" t="s">
        <v>1</v>
      </c>
      <c r="G444" s="11" t="s">
        <v>1</v>
      </c>
      <c r="H444" s="10"/>
      <c r="I444" s="12"/>
      <c r="J444" s="11"/>
      <c r="K444" s="10"/>
    </row>
    <row r="445" spans="1:11">
      <c r="E445" s="6"/>
    </row>
    <row r="446" spans="1:11">
      <c r="E446" s="6"/>
    </row>
    <row r="447" spans="1:11">
      <c r="G447" s="3">
        <f>1382+41</f>
        <v>1423</v>
      </c>
      <c r="H447" s="2">
        <v>27269361</v>
      </c>
    </row>
    <row r="448" spans="1:11">
      <c r="E448" s="6"/>
      <c r="G448" s="5"/>
      <c r="H448" s="4">
        <v>21164560</v>
      </c>
      <c r="J448" s="5"/>
      <c r="K448" s="4"/>
    </row>
    <row r="449" spans="1:11" s="35" customFormat="1">
      <c r="A449" s="32" t="str">
        <f>$A$83</f>
        <v xml:space="preserve">Institution No.:  </v>
      </c>
      <c r="E449" s="37"/>
      <c r="G449" s="34">
        <f>1382*3%</f>
        <v>41.46</v>
      </c>
      <c r="H449" s="161">
        <f>H448/H447</f>
        <v>0.7761296643511375</v>
      </c>
      <c r="J449" s="34"/>
      <c r="K449" s="33" t="s">
        <v>74</v>
      </c>
    </row>
    <row r="450" spans="1:11" s="35" customFormat="1">
      <c r="A450" s="349" t="s">
        <v>73</v>
      </c>
      <c r="B450" s="349"/>
      <c r="C450" s="349"/>
      <c r="D450" s="349"/>
      <c r="E450" s="349"/>
      <c r="F450" s="349"/>
      <c r="G450" s="349"/>
      <c r="H450" s="349"/>
      <c r="I450" s="349"/>
      <c r="J450" s="349"/>
      <c r="K450" s="349"/>
    </row>
    <row r="451" spans="1:11">
      <c r="A451" s="32" t="str">
        <f>$A$42</f>
        <v xml:space="preserve">NAME: </v>
      </c>
      <c r="C451" s="1" t="str">
        <f>$D$20</f>
        <v>University of Colorado</v>
      </c>
      <c r="G451" s="56"/>
      <c r="H451" s="4"/>
      <c r="J451" s="5"/>
      <c r="K451" s="30" t="str">
        <f>$K$3</f>
        <v>Date: October 13, 2015</v>
      </c>
    </row>
    <row r="452" spans="1:11">
      <c r="A452" s="25" t="s">
        <v>1</v>
      </c>
      <c r="B452" s="25" t="s">
        <v>1</v>
      </c>
      <c r="C452" s="25" t="s">
        <v>1</v>
      </c>
      <c r="D452" s="25" t="s">
        <v>1</v>
      </c>
      <c r="E452" s="25" t="s">
        <v>1</v>
      </c>
      <c r="F452" s="25" t="s">
        <v>1</v>
      </c>
      <c r="G452" s="11" t="s">
        <v>1</v>
      </c>
      <c r="H452" s="10" t="s">
        <v>1</v>
      </c>
      <c r="I452" s="25" t="s">
        <v>1</v>
      </c>
      <c r="J452" s="11" t="s">
        <v>1</v>
      </c>
      <c r="K452" s="10" t="s">
        <v>1</v>
      </c>
    </row>
    <row r="453" spans="1:11">
      <c r="A453" s="28" t="s">
        <v>15</v>
      </c>
      <c r="E453" s="28" t="s">
        <v>15</v>
      </c>
      <c r="F453" s="7"/>
      <c r="G453" s="27"/>
      <c r="H453" s="26" t="s">
        <v>14</v>
      </c>
      <c r="I453" s="7"/>
      <c r="J453" s="27"/>
      <c r="K453" s="26" t="s">
        <v>13</v>
      </c>
    </row>
    <row r="454" spans="1:11">
      <c r="A454" s="28" t="s">
        <v>11</v>
      </c>
      <c r="C454" s="29" t="s">
        <v>12</v>
      </c>
      <c r="E454" s="28" t="s">
        <v>11</v>
      </c>
      <c r="F454" s="7"/>
      <c r="G454" s="27" t="s">
        <v>33</v>
      </c>
      <c r="H454" s="26" t="s">
        <v>10</v>
      </c>
      <c r="I454" s="7"/>
      <c r="J454" s="27" t="s">
        <v>33</v>
      </c>
      <c r="K454" s="26" t="s">
        <v>9</v>
      </c>
    </row>
    <row r="455" spans="1:11">
      <c r="A455" s="25" t="s">
        <v>1</v>
      </c>
      <c r="B455" s="25" t="s">
        <v>1</v>
      </c>
      <c r="C455" s="25" t="s">
        <v>1</v>
      </c>
      <c r="D455" s="25" t="s">
        <v>1</v>
      </c>
      <c r="E455" s="25" t="s">
        <v>1</v>
      </c>
      <c r="F455" s="25" t="s">
        <v>1</v>
      </c>
      <c r="G455" s="11" t="s">
        <v>1</v>
      </c>
      <c r="H455" s="10" t="s">
        <v>1</v>
      </c>
      <c r="I455" s="25" t="s">
        <v>1</v>
      </c>
      <c r="J455" s="11" t="s">
        <v>1</v>
      </c>
      <c r="K455" s="10" t="s">
        <v>1</v>
      </c>
    </row>
    <row r="456" spans="1:11">
      <c r="A456" s="39">
        <v>1</v>
      </c>
      <c r="B456" s="25"/>
      <c r="C456" s="9" t="s">
        <v>67</v>
      </c>
      <c r="D456" s="25"/>
      <c r="E456" s="39">
        <v>1</v>
      </c>
      <c r="F456" s="25"/>
      <c r="G456" s="157">
        <v>1439</v>
      </c>
      <c r="H456" s="157">
        <v>157292204</v>
      </c>
      <c r="I456" s="41"/>
      <c r="J456" s="157">
        <v>1442</v>
      </c>
      <c r="K456" s="157">
        <v>161510974.24000001</v>
      </c>
    </row>
    <row r="457" spans="1:11">
      <c r="A457" s="39">
        <v>2</v>
      </c>
      <c r="B457" s="25"/>
      <c r="C457" s="9" t="s">
        <v>66</v>
      </c>
      <c r="D457" s="25"/>
      <c r="E457" s="39">
        <v>2</v>
      </c>
      <c r="F457" s="25"/>
      <c r="G457" s="160"/>
      <c r="H457" s="157">
        <v>47529311</v>
      </c>
      <c r="I457" s="25"/>
      <c r="J457" s="160"/>
      <c r="K457" s="157">
        <v>48555190.329999998</v>
      </c>
    </row>
    <row r="458" spans="1:11">
      <c r="A458" s="39">
        <v>3</v>
      </c>
      <c r="C458" s="9" t="s">
        <v>65</v>
      </c>
      <c r="E458" s="39">
        <v>3</v>
      </c>
      <c r="F458" s="21"/>
      <c r="G458" s="157">
        <v>687</v>
      </c>
      <c r="H458" s="157">
        <v>29008263</v>
      </c>
      <c r="I458" s="20"/>
      <c r="J458" s="157">
        <v>690</v>
      </c>
      <c r="K458" s="157">
        <v>29578510.890000001</v>
      </c>
    </row>
    <row r="459" spans="1:11">
      <c r="A459" s="39">
        <v>4</v>
      </c>
      <c r="C459" s="9" t="s">
        <v>64</v>
      </c>
      <c r="E459" s="39">
        <v>4</v>
      </c>
      <c r="F459" s="21"/>
      <c r="G459" s="157"/>
      <c r="H459" s="157">
        <v>22352122</v>
      </c>
      <c r="I459" s="20"/>
      <c r="J459" s="157"/>
      <c r="K459" s="157">
        <v>22722685.66</v>
      </c>
    </row>
    <row r="460" spans="1:11">
      <c r="A460" s="39">
        <v>5</v>
      </c>
      <c r="C460" s="9" t="s">
        <v>63</v>
      </c>
      <c r="E460" s="39">
        <v>5</v>
      </c>
      <c r="F460" s="21"/>
      <c r="G460" s="157">
        <f>G456+G458</f>
        <v>2126</v>
      </c>
      <c r="H460" s="157">
        <f>SUM(H456:H459)</f>
        <v>256181900</v>
      </c>
      <c r="I460" s="20"/>
      <c r="J460" s="157">
        <f>SUM(J456:J459)</f>
        <v>2132</v>
      </c>
      <c r="K460" s="157">
        <f>SUM(K456:K459)</f>
        <v>262367361.11999997</v>
      </c>
    </row>
    <row r="461" spans="1:11">
      <c r="A461" s="39">
        <v>6</v>
      </c>
      <c r="C461" s="9" t="s">
        <v>31</v>
      </c>
      <c r="E461" s="39">
        <v>6</v>
      </c>
      <c r="F461" s="21"/>
      <c r="G461" s="157">
        <v>180</v>
      </c>
      <c r="H461" s="157">
        <v>12165357</v>
      </c>
      <c r="I461" s="20"/>
      <c r="J461" s="157">
        <v>184</v>
      </c>
      <c r="K461" s="157">
        <v>12478817.710000001</v>
      </c>
    </row>
    <row r="462" spans="1:11">
      <c r="A462" s="39">
        <v>7</v>
      </c>
      <c r="C462" s="9" t="s">
        <v>30</v>
      </c>
      <c r="E462" s="39">
        <v>7</v>
      </c>
      <c r="F462" s="21"/>
      <c r="G462" s="157"/>
      <c r="H462" s="157">
        <v>4218747</v>
      </c>
      <c r="I462" s="20"/>
      <c r="J462" s="157"/>
      <c r="K462" s="157">
        <v>4525309.41</v>
      </c>
    </row>
    <row r="463" spans="1:11">
      <c r="A463" s="39">
        <v>8</v>
      </c>
      <c r="C463" s="9" t="s">
        <v>72</v>
      </c>
      <c r="E463" s="39">
        <v>8</v>
      </c>
      <c r="F463" s="21"/>
      <c r="G463" s="157">
        <f>G460+G461+G462</f>
        <v>2306</v>
      </c>
      <c r="H463" s="157">
        <f>H460+H461+H462</f>
        <v>272566004</v>
      </c>
      <c r="I463" s="41"/>
      <c r="J463" s="157">
        <f>J460+J461+J462</f>
        <v>2316</v>
      </c>
      <c r="K463" s="157">
        <f>K460+K461+K462</f>
        <v>279371488.24000001</v>
      </c>
    </row>
    <row r="464" spans="1:11">
      <c r="A464" s="39">
        <v>9</v>
      </c>
      <c r="E464" s="39">
        <v>9</v>
      </c>
      <c r="F464" s="21"/>
      <c r="G464" s="157"/>
      <c r="H464" s="157"/>
      <c r="I464" s="14"/>
      <c r="J464" s="157"/>
      <c r="K464" s="157"/>
    </row>
    <row r="465" spans="1:11">
      <c r="A465" s="39">
        <v>10</v>
      </c>
      <c r="C465" s="9" t="s">
        <v>62</v>
      </c>
      <c r="E465" s="39">
        <v>10</v>
      </c>
      <c r="F465" s="21"/>
      <c r="G465" s="157">
        <v>0</v>
      </c>
      <c r="H465" s="157">
        <v>0</v>
      </c>
      <c r="I465" s="20"/>
      <c r="J465" s="157">
        <v>0</v>
      </c>
      <c r="K465" s="157">
        <v>0</v>
      </c>
    </row>
    <row r="466" spans="1:11">
      <c r="A466" s="39">
        <v>11</v>
      </c>
      <c r="C466" s="9" t="s">
        <v>27</v>
      </c>
      <c r="E466" s="39">
        <v>11</v>
      </c>
      <c r="F466" s="21"/>
      <c r="G466" s="157">
        <v>248</v>
      </c>
      <c r="H466" s="157">
        <v>12417419</v>
      </c>
      <c r="I466" s="20"/>
      <c r="J466" s="157">
        <v>250</v>
      </c>
      <c r="K466" s="157">
        <v>12655767.380000001</v>
      </c>
    </row>
    <row r="467" spans="1:11">
      <c r="A467" s="39">
        <v>12</v>
      </c>
      <c r="C467" s="9" t="s">
        <v>26</v>
      </c>
      <c r="E467" s="39">
        <v>12</v>
      </c>
      <c r="F467" s="21"/>
      <c r="G467" s="157"/>
      <c r="H467" s="157">
        <v>4356987</v>
      </c>
      <c r="I467" s="20"/>
      <c r="J467" s="157"/>
      <c r="K467" s="157">
        <v>4672696.6100000003</v>
      </c>
    </row>
    <row r="468" spans="1:11">
      <c r="A468" s="39">
        <v>13</v>
      </c>
      <c r="C468" s="9" t="s">
        <v>71</v>
      </c>
      <c r="E468" s="39">
        <v>13</v>
      </c>
      <c r="F468" s="21"/>
      <c r="G468" s="157">
        <f>SUM(G465:G467)</f>
        <v>248</v>
      </c>
      <c r="H468" s="157">
        <f>SUM(H465:H467)</f>
        <v>16774406</v>
      </c>
      <c r="I468" s="15"/>
      <c r="J468" s="157">
        <f>SUM(J465:J467)</f>
        <v>250</v>
      </c>
      <c r="K468" s="157">
        <f>SUM(K465:K467)</f>
        <v>17328463.990000002</v>
      </c>
    </row>
    <row r="469" spans="1:11">
      <c r="A469" s="39">
        <v>14</v>
      </c>
      <c r="E469" s="39">
        <v>14</v>
      </c>
      <c r="F469" s="21"/>
      <c r="G469" s="159"/>
      <c r="H469" s="157"/>
      <c r="I469" s="14"/>
      <c r="J469" s="159"/>
      <c r="K469" s="157"/>
    </row>
    <row r="470" spans="1:11">
      <c r="A470" s="39">
        <v>15</v>
      </c>
      <c r="C470" s="9" t="s">
        <v>24</v>
      </c>
      <c r="E470" s="39">
        <v>15</v>
      </c>
      <c r="G470" s="158">
        <f>SUM(G463+G468)</f>
        <v>2554</v>
      </c>
      <c r="H470" s="158">
        <f>SUM(H463+H468)</f>
        <v>289340410</v>
      </c>
      <c r="I470" s="14"/>
      <c r="J470" s="158">
        <f>SUM(J463+J468)</f>
        <v>2566</v>
      </c>
      <c r="K470" s="158">
        <f>SUM(K463+K468)</f>
        <v>296699952.23000002</v>
      </c>
    </row>
    <row r="471" spans="1:11">
      <c r="A471" s="39">
        <v>16</v>
      </c>
      <c r="E471" s="39">
        <v>16</v>
      </c>
      <c r="G471" s="158"/>
      <c r="H471" s="158"/>
      <c r="I471" s="14"/>
      <c r="J471" s="158"/>
      <c r="K471" s="158"/>
    </row>
    <row r="472" spans="1:11">
      <c r="A472" s="39">
        <v>17</v>
      </c>
      <c r="C472" s="9" t="s">
        <v>23</v>
      </c>
      <c r="E472" s="39">
        <v>17</v>
      </c>
      <c r="F472" s="21"/>
      <c r="G472" s="157"/>
      <c r="H472" s="157">
        <v>2757833</v>
      </c>
      <c r="I472" s="20"/>
      <c r="J472" s="157"/>
      <c r="K472" s="157">
        <v>2089373</v>
      </c>
    </row>
    <row r="473" spans="1:11">
      <c r="A473" s="39">
        <v>18</v>
      </c>
      <c r="E473" s="39">
        <v>18</v>
      </c>
      <c r="F473" s="21"/>
      <c r="G473" s="157"/>
      <c r="H473" s="157"/>
      <c r="I473" s="20"/>
      <c r="J473" s="157"/>
      <c r="K473" s="157"/>
    </row>
    <row r="474" spans="1:11">
      <c r="A474" s="39">
        <v>19</v>
      </c>
      <c r="C474" s="9" t="s">
        <v>22</v>
      </c>
      <c r="E474" s="39">
        <v>19</v>
      </c>
      <c r="F474" s="21"/>
      <c r="G474" s="157"/>
      <c r="H474" s="157">
        <v>3786563</v>
      </c>
      <c r="I474" s="20"/>
      <c r="J474" s="157"/>
      <c r="K474" s="157">
        <v>3550324</v>
      </c>
    </row>
    <row r="475" spans="1:11" ht="12" customHeight="1">
      <c r="A475" s="39">
        <v>20</v>
      </c>
      <c r="C475" s="42" t="s">
        <v>21</v>
      </c>
      <c r="E475" s="39">
        <v>20</v>
      </c>
      <c r="F475" s="21"/>
      <c r="G475" s="157"/>
      <c r="H475" s="157">
        <v>23850412</v>
      </c>
      <c r="I475" s="20"/>
      <c r="J475" s="157"/>
      <c r="K475" s="157">
        <v>20997683</v>
      </c>
    </row>
    <row r="476" spans="1:11" s="57" customFormat="1" ht="12" customHeight="1">
      <c r="A476" s="39">
        <v>21</v>
      </c>
      <c r="B476" s="1"/>
      <c r="C476" s="42"/>
      <c r="D476" s="1"/>
      <c r="E476" s="39">
        <v>21</v>
      </c>
      <c r="F476" s="21"/>
      <c r="G476" s="157"/>
      <c r="H476" s="157"/>
      <c r="I476" s="20"/>
      <c r="J476" s="157"/>
      <c r="K476" s="157"/>
    </row>
    <row r="477" spans="1:11">
      <c r="A477" s="39">
        <v>22</v>
      </c>
      <c r="C477" s="9"/>
      <c r="E477" s="39">
        <v>22</v>
      </c>
      <c r="G477" s="157"/>
      <c r="H477" s="157"/>
      <c r="I477" s="20"/>
      <c r="J477" s="157"/>
      <c r="K477" s="157"/>
    </row>
    <row r="478" spans="1:11">
      <c r="A478" s="39">
        <v>23</v>
      </c>
      <c r="C478" s="9" t="s">
        <v>20</v>
      </c>
      <c r="E478" s="39">
        <v>23</v>
      </c>
      <c r="G478" s="157"/>
      <c r="H478" s="157">
        <v>0</v>
      </c>
      <c r="I478" s="20"/>
      <c r="J478" s="157"/>
      <c r="K478" s="157">
        <v>0</v>
      </c>
    </row>
    <row r="479" spans="1:11">
      <c r="A479" s="39">
        <v>24</v>
      </c>
      <c r="C479" s="9"/>
      <c r="E479" s="39">
        <v>24</v>
      </c>
      <c r="G479" s="157"/>
      <c r="H479" s="157"/>
      <c r="I479" s="20"/>
      <c r="J479" s="157"/>
      <c r="K479" s="157"/>
    </row>
    <row r="480" spans="1:11">
      <c r="A480" s="39"/>
      <c r="E480" s="39"/>
      <c r="F480" s="12" t="s">
        <v>1</v>
      </c>
      <c r="G480" s="40"/>
      <c r="H480" s="10"/>
      <c r="I480" s="12"/>
      <c r="J480" s="40"/>
      <c r="K480" s="10"/>
    </row>
    <row r="481" spans="1:11">
      <c r="A481" s="39">
        <v>25</v>
      </c>
      <c r="C481" s="9" t="s">
        <v>70</v>
      </c>
      <c r="E481" s="39">
        <v>25</v>
      </c>
      <c r="G481" s="14">
        <f>SUM(G470:G479)</f>
        <v>2554</v>
      </c>
      <c r="H481" s="14">
        <f>SUM(H470:H479)</f>
        <v>319735218</v>
      </c>
      <c r="I481" s="38"/>
      <c r="J481" s="14">
        <f>SUM(J470:J479)</f>
        <v>2566</v>
      </c>
      <c r="K481" s="14">
        <f>SUM(K470:K479)</f>
        <v>323337332.23000002</v>
      </c>
    </row>
    <row r="482" spans="1:11">
      <c r="F482" s="12" t="s">
        <v>1</v>
      </c>
      <c r="G482" s="11"/>
      <c r="H482" s="10"/>
      <c r="I482" s="12"/>
      <c r="J482" s="11"/>
      <c r="K482" s="10"/>
    </row>
    <row r="483" spans="1:11">
      <c r="F483" s="12"/>
      <c r="G483" s="11"/>
      <c r="H483" s="10"/>
      <c r="I483" s="12"/>
      <c r="J483" s="11"/>
      <c r="K483" s="10"/>
    </row>
    <row r="484" spans="1:11" ht="20.25" customHeight="1">
      <c r="C484" s="79"/>
      <c r="D484" s="79"/>
      <c r="E484" s="79"/>
      <c r="F484" s="12"/>
      <c r="G484" s="11"/>
      <c r="H484" s="10"/>
      <c r="I484" s="12"/>
      <c r="J484" s="11"/>
      <c r="K484" s="10"/>
    </row>
    <row r="485" spans="1:11">
      <c r="C485" s="1" t="s">
        <v>18</v>
      </c>
      <c r="F485" s="12"/>
      <c r="G485" s="11"/>
      <c r="H485" s="10"/>
      <c r="I485" s="12"/>
      <c r="J485" s="11"/>
      <c r="K485" s="10"/>
    </row>
    <row r="486" spans="1:11">
      <c r="A486" s="9"/>
    </row>
    <row r="487" spans="1:11">
      <c r="E487" s="6"/>
      <c r="G487" s="5"/>
      <c r="H487" s="4"/>
      <c r="J487" s="5"/>
      <c r="K487" s="4"/>
    </row>
    <row r="488" spans="1:11" s="35" customFormat="1">
      <c r="A488" s="32" t="str">
        <f>$A$83</f>
        <v xml:space="preserve">Institution No.:  </v>
      </c>
      <c r="E488" s="37"/>
      <c r="G488" s="34"/>
      <c r="H488" s="36"/>
      <c r="J488" s="34"/>
      <c r="K488" s="33" t="s">
        <v>69</v>
      </c>
    </row>
    <row r="489" spans="1:11" s="35" customFormat="1">
      <c r="A489" s="349" t="s">
        <v>68</v>
      </c>
      <c r="B489" s="349"/>
      <c r="C489" s="349"/>
      <c r="D489" s="349"/>
      <c r="E489" s="349"/>
      <c r="F489" s="349"/>
      <c r="G489" s="349"/>
      <c r="H489" s="349"/>
      <c r="I489" s="349"/>
      <c r="J489" s="349"/>
      <c r="K489" s="349"/>
    </row>
    <row r="490" spans="1:11">
      <c r="A490" s="32" t="str">
        <f>$A$42</f>
        <v xml:space="preserve">NAME: </v>
      </c>
      <c r="C490" s="1" t="str">
        <f>$D$20</f>
        <v>University of Colorado</v>
      </c>
      <c r="G490" s="56"/>
      <c r="H490" s="4"/>
      <c r="J490" s="5"/>
      <c r="K490" s="30" t="str">
        <f>$K$3</f>
        <v>Date: October 13, 2015</v>
      </c>
    </row>
    <row r="491" spans="1:11">
      <c r="A491" s="25" t="s">
        <v>1</v>
      </c>
      <c r="B491" s="25" t="s">
        <v>1</v>
      </c>
      <c r="C491" s="25" t="s">
        <v>1</v>
      </c>
      <c r="D491" s="25" t="s">
        <v>1</v>
      </c>
      <c r="E491" s="25" t="s">
        <v>1</v>
      </c>
      <c r="F491" s="25" t="s">
        <v>1</v>
      </c>
      <c r="G491" s="11" t="s">
        <v>1</v>
      </c>
      <c r="H491" s="10" t="s">
        <v>1</v>
      </c>
      <c r="I491" s="25" t="s">
        <v>1</v>
      </c>
      <c r="J491" s="11" t="s">
        <v>1</v>
      </c>
      <c r="K491" s="10" t="s">
        <v>1</v>
      </c>
    </row>
    <row r="492" spans="1:11">
      <c r="A492" s="28" t="s">
        <v>15</v>
      </c>
      <c r="E492" s="28" t="s">
        <v>15</v>
      </c>
      <c r="F492" s="7"/>
      <c r="G492" s="27"/>
      <c r="H492" s="26" t="s">
        <v>14</v>
      </c>
      <c r="I492" s="7"/>
      <c r="J492" s="27"/>
      <c r="K492" s="26" t="s">
        <v>13</v>
      </c>
    </row>
    <row r="493" spans="1:11">
      <c r="A493" s="28" t="s">
        <v>11</v>
      </c>
      <c r="C493" s="29" t="s">
        <v>12</v>
      </c>
      <c r="E493" s="28" t="s">
        <v>11</v>
      </c>
      <c r="F493" s="7"/>
      <c r="G493" s="27" t="s">
        <v>33</v>
      </c>
      <c r="H493" s="26" t="s">
        <v>10</v>
      </c>
      <c r="I493" s="7"/>
      <c r="J493" s="27" t="s">
        <v>33</v>
      </c>
      <c r="K493" s="26" t="s">
        <v>9</v>
      </c>
    </row>
    <row r="494" spans="1:11">
      <c r="A494" s="25" t="s">
        <v>1</v>
      </c>
      <c r="B494" s="25" t="s">
        <v>1</v>
      </c>
      <c r="C494" s="25" t="s">
        <v>1</v>
      </c>
      <c r="D494" s="25" t="s">
        <v>1</v>
      </c>
      <c r="E494" s="25" t="s">
        <v>1</v>
      </c>
      <c r="F494" s="25" t="s">
        <v>1</v>
      </c>
      <c r="G494" s="11" t="s">
        <v>1</v>
      </c>
      <c r="H494" s="10" t="s">
        <v>1</v>
      </c>
      <c r="I494" s="25" t="s">
        <v>1</v>
      </c>
      <c r="J494" s="11" t="s">
        <v>1</v>
      </c>
      <c r="K494" s="10" t="s">
        <v>1</v>
      </c>
    </row>
    <row r="495" spans="1:11">
      <c r="A495" s="39">
        <v>1</v>
      </c>
      <c r="B495" s="25"/>
      <c r="C495" s="9" t="s">
        <v>67</v>
      </c>
      <c r="D495" s="25"/>
      <c r="E495" s="39">
        <v>1</v>
      </c>
      <c r="F495" s="25"/>
      <c r="G495" s="157">
        <v>59</v>
      </c>
      <c r="H495" s="157">
        <v>3170135</v>
      </c>
      <c r="I495" s="25"/>
      <c r="J495" s="157">
        <v>60</v>
      </c>
      <c r="K495" s="157">
        <v>3265239.05</v>
      </c>
    </row>
    <row r="496" spans="1:11">
      <c r="A496" s="39">
        <v>2</v>
      </c>
      <c r="B496" s="25"/>
      <c r="C496" s="9" t="s">
        <v>66</v>
      </c>
      <c r="D496" s="25"/>
      <c r="E496" s="39">
        <v>2</v>
      </c>
      <c r="F496" s="25"/>
      <c r="G496" s="157"/>
      <c r="H496" s="157">
        <v>943581</v>
      </c>
      <c r="I496" s="41"/>
      <c r="J496" s="157">
        <v>0</v>
      </c>
      <c r="K496" s="157">
        <v>991888.43</v>
      </c>
    </row>
    <row r="497" spans="1:11">
      <c r="A497" s="39">
        <v>3</v>
      </c>
      <c r="C497" s="9" t="s">
        <v>65</v>
      </c>
      <c r="E497" s="39">
        <v>3</v>
      </c>
      <c r="F497" s="21"/>
      <c r="G497" s="157">
        <v>24</v>
      </c>
      <c r="H497" s="157">
        <v>920230</v>
      </c>
      <c r="I497" s="20"/>
      <c r="J497" s="157">
        <v>27</v>
      </c>
      <c r="K497" s="157">
        <v>930346</v>
      </c>
    </row>
    <row r="498" spans="1:11">
      <c r="A498" s="39">
        <v>4</v>
      </c>
      <c r="C498" s="9" t="s">
        <v>64</v>
      </c>
      <c r="E498" s="39">
        <v>4</v>
      </c>
      <c r="F498" s="21"/>
      <c r="G498" s="157"/>
      <c r="H498" s="157">
        <v>3132648</v>
      </c>
      <c r="I498" s="20"/>
      <c r="J498" s="157">
        <v>0</v>
      </c>
      <c r="K498" s="157">
        <v>3236927.44</v>
      </c>
    </row>
    <row r="499" spans="1:11">
      <c r="A499" s="39">
        <v>5</v>
      </c>
      <c r="C499" s="9" t="s">
        <v>63</v>
      </c>
      <c r="E499" s="39">
        <v>5</v>
      </c>
      <c r="F499" s="21"/>
      <c r="G499" s="157">
        <f>SUM(G495:G498)</f>
        <v>83</v>
      </c>
      <c r="H499" s="157">
        <f>SUM(H495:H498)</f>
        <v>8166594</v>
      </c>
      <c r="I499" s="20"/>
      <c r="J499" s="157">
        <f>SUM(J495:J498)</f>
        <v>87</v>
      </c>
      <c r="K499" s="157">
        <f>SUM(K495:K498)</f>
        <v>8424400.9199999999</v>
      </c>
    </row>
    <row r="500" spans="1:11">
      <c r="A500" s="39">
        <v>6</v>
      </c>
      <c r="C500" s="9" t="s">
        <v>31</v>
      </c>
      <c r="E500" s="39">
        <v>6</v>
      </c>
      <c r="F500" s="21"/>
      <c r="G500" s="157">
        <v>4</v>
      </c>
      <c r="H500" s="157">
        <v>179427</v>
      </c>
      <c r="I500" s="20"/>
      <c r="J500" s="157">
        <v>4</v>
      </c>
      <c r="K500" s="157">
        <v>184809.81</v>
      </c>
    </row>
    <row r="501" spans="1:11">
      <c r="A501" s="39">
        <v>7</v>
      </c>
      <c r="C501" s="9" t="s">
        <v>30</v>
      </c>
      <c r="E501" s="39">
        <v>7</v>
      </c>
      <c r="F501" s="21"/>
      <c r="G501" s="157"/>
      <c r="H501" s="157">
        <v>64025</v>
      </c>
      <c r="I501" s="20"/>
      <c r="J501" s="157"/>
      <c r="K501" s="157">
        <v>65945.75</v>
      </c>
    </row>
    <row r="502" spans="1:11">
      <c r="A502" s="39">
        <v>8</v>
      </c>
      <c r="C502" s="9" t="s">
        <v>28</v>
      </c>
      <c r="E502" s="39">
        <v>8</v>
      </c>
      <c r="F502" s="21"/>
      <c r="G502" s="157">
        <f>G499+G500+G501</f>
        <v>87</v>
      </c>
      <c r="H502" s="157">
        <f>H499+H500+H501</f>
        <v>8410046</v>
      </c>
      <c r="I502" s="41"/>
      <c r="J502" s="157">
        <f>J499+J500+J501</f>
        <v>91</v>
      </c>
      <c r="K502" s="157">
        <f>K499+K500+K501</f>
        <v>8675156.4800000004</v>
      </c>
    </row>
    <row r="503" spans="1:11">
      <c r="A503" s="39">
        <v>9</v>
      </c>
      <c r="E503" s="39">
        <v>9</v>
      </c>
      <c r="F503" s="21"/>
      <c r="G503" s="157"/>
      <c r="H503" s="157"/>
      <c r="I503" s="14"/>
      <c r="J503" s="157"/>
      <c r="K503" s="20"/>
    </row>
    <row r="504" spans="1:11">
      <c r="A504" s="39">
        <v>10</v>
      </c>
      <c r="C504" s="9" t="s">
        <v>62</v>
      </c>
      <c r="E504" s="39">
        <v>10</v>
      </c>
      <c r="F504" s="21"/>
      <c r="G504" s="157"/>
      <c r="H504" s="157">
        <v>0</v>
      </c>
      <c r="I504" s="20"/>
      <c r="J504" s="157">
        <v>0</v>
      </c>
      <c r="K504" s="20">
        <v>0</v>
      </c>
    </row>
    <row r="505" spans="1:11">
      <c r="A505" s="39">
        <v>11</v>
      </c>
      <c r="C505" s="9" t="s">
        <v>27</v>
      </c>
      <c r="E505" s="39">
        <v>11</v>
      </c>
      <c r="F505" s="21"/>
      <c r="G505" s="157">
        <v>8</v>
      </c>
      <c r="H505" s="157">
        <v>340956</v>
      </c>
      <c r="I505" s="20"/>
      <c r="J505" s="157">
        <v>8</v>
      </c>
      <c r="K505" s="157">
        <v>351184.68</v>
      </c>
    </row>
    <row r="506" spans="1:11">
      <c r="A506" s="39">
        <v>12</v>
      </c>
      <c r="C506" s="9" t="s">
        <v>26</v>
      </c>
      <c r="E506" s="39">
        <v>12</v>
      </c>
      <c r="F506" s="21"/>
      <c r="G506" s="157"/>
      <c r="H506" s="157">
        <v>122011</v>
      </c>
      <c r="I506" s="20"/>
      <c r="J506" s="157"/>
      <c r="K506" s="157">
        <v>125671.33</v>
      </c>
    </row>
    <row r="507" spans="1:11">
      <c r="A507" s="39">
        <v>13</v>
      </c>
      <c r="C507" s="9" t="s">
        <v>25</v>
      </c>
      <c r="E507" s="39">
        <v>13</v>
      </c>
      <c r="F507" s="21"/>
      <c r="G507" s="157">
        <f>SUM(G504:G506)</f>
        <v>8</v>
      </c>
      <c r="H507" s="157">
        <f>SUM(H504:H506)</f>
        <v>462967</v>
      </c>
      <c r="I507" s="15"/>
      <c r="J507" s="157">
        <f>SUM(J504:J506)</f>
        <v>8</v>
      </c>
      <c r="K507" s="157">
        <f>SUM(K504:K506)</f>
        <v>476856.01</v>
      </c>
    </row>
    <row r="508" spans="1:11">
      <c r="A508" s="39">
        <v>14</v>
      </c>
      <c r="E508" s="39">
        <v>14</v>
      </c>
      <c r="F508" s="21"/>
      <c r="G508" s="159"/>
      <c r="H508" s="157"/>
      <c r="I508" s="14"/>
      <c r="J508" s="159"/>
      <c r="K508" s="20"/>
    </row>
    <row r="509" spans="1:11">
      <c r="A509" s="39">
        <v>15</v>
      </c>
      <c r="C509" s="9" t="s">
        <v>24</v>
      </c>
      <c r="E509" s="39">
        <v>15</v>
      </c>
      <c r="G509" s="158">
        <f>SUM(G502+G507)</f>
        <v>95</v>
      </c>
      <c r="H509" s="158">
        <f>SUM(H502+H507)</f>
        <v>8873013</v>
      </c>
      <c r="I509" s="14"/>
      <c r="J509" s="158">
        <f>SUM(J502+J507)</f>
        <v>99</v>
      </c>
      <c r="K509" s="14">
        <f>SUM(K502+K507)</f>
        <v>9152012.4900000002</v>
      </c>
    </row>
    <row r="510" spans="1:11">
      <c r="A510" s="39">
        <v>16</v>
      </c>
      <c r="E510" s="39">
        <v>16</v>
      </c>
      <c r="G510" s="158"/>
      <c r="H510" s="158"/>
      <c r="I510" s="14"/>
      <c r="J510" s="158"/>
      <c r="K510" s="14"/>
    </row>
    <row r="511" spans="1:11">
      <c r="A511" s="39">
        <v>17</v>
      </c>
      <c r="C511" s="9" t="s">
        <v>23</v>
      </c>
      <c r="E511" s="39">
        <v>17</v>
      </c>
      <c r="F511" s="21"/>
      <c r="G511" s="157"/>
      <c r="H511" s="157">
        <v>140709</v>
      </c>
      <c r="I511" s="20"/>
      <c r="J511" s="157"/>
      <c r="K511" s="157">
        <v>104844</v>
      </c>
    </row>
    <row r="512" spans="1:11">
      <c r="A512" s="39">
        <v>18</v>
      </c>
      <c r="E512" s="39">
        <v>18</v>
      </c>
      <c r="F512" s="21"/>
      <c r="G512" s="157"/>
      <c r="H512" s="157"/>
      <c r="I512" s="20"/>
      <c r="J512" s="157"/>
      <c r="K512" s="20"/>
    </row>
    <row r="513" spans="1:11">
      <c r="A513" s="39">
        <v>19</v>
      </c>
      <c r="C513" s="9" t="s">
        <v>22</v>
      </c>
      <c r="E513" s="39">
        <v>19</v>
      </c>
      <c r="F513" s="21"/>
      <c r="G513" s="157"/>
      <c r="H513" s="157">
        <v>189037</v>
      </c>
      <c r="I513" s="20"/>
      <c r="J513" s="157"/>
      <c r="K513" s="157">
        <v>156326</v>
      </c>
    </row>
    <row r="514" spans="1:11" ht="12" customHeight="1">
      <c r="A514" s="39">
        <v>20</v>
      </c>
      <c r="C514" s="42" t="s">
        <v>21</v>
      </c>
      <c r="E514" s="39">
        <v>20</v>
      </c>
      <c r="F514" s="21"/>
      <c r="G514" s="157"/>
      <c r="H514" s="157">
        <v>3186783.48</v>
      </c>
      <c r="I514" s="20"/>
      <c r="J514" s="157"/>
      <c r="K514" s="157">
        <v>3125097</v>
      </c>
    </row>
    <row r="515" spans="1:11" s="57" customFormat="1" ht="12" customHeight="1">
      <c r="A515" s="39">
        <v>21</v>
      </c>
      <c r="B515" s="1"/>
      <c r="C515" s="42"/>
      <c r="D515" s="1"/>
      <c r="E515" s="39">
        <v>21</v>
      </c>
      <c r="F515" s="21"/>
      <c r="G515" s="157"/>
      <c r="H515" s="157"/>
      <c r="I515" s="20"/>
      <c r="J515" s="157"/>
      <c r="K515" s="20"/>
    </row>
    <row r="516" spans="1:11">
      <c r="A516" s="39">
        <v>22</v>
      </c>
      <c r="C516" s="9"/>
      <c r="E516" s="39">
        <v>22</v>
      </c>
      <c r="G516" s="157"/>
      <c r="H516" s="157"/>
      <c r="I516" s="20"/>
      <c r="J516" s="157"/>
      <c r="K516" s="20"/>
    </row>
    <row r="517" spans="1:11">
      <c r="A517" s="39">
        <v>23</v>
      </c>
      <c r="C517" s="9" t="s">
        <v>20</v>
      </c>
      <c r="E517" s="39">
        <v>23</v>
      </c>
      <c r="G517" s="157"/>
      <c r="H517" s="157">
        <v>0</v>
      </c>
      <c r="I517" s="20"/>
      <c r="J517" s="157"/>
      <c r="K517" s="20">
        <v>0</v>
      </c>
    </row>
    <row r="518" spans="1:11">
      <c r="A518" s="39">
        <v>24</v>
      </c>
      <c r="C518" s="9"/>
      <c r="E518" s="39">
        <v>24</v>
      </c>
      <c r="G518" s="157"/>
      <c r="H518" s="157"/>
      <c r="I518" s="20"/>
      <c r="J518" s="157"/>
      <c r="K518" s="20"/>
    </row>
    <row r="519" spans="1:11">
      <c r="A519" s="39"/>
      <c r="E519" s="39"/>
      <c r="F519" s="12" t="s">
        <v>1</v>
      </c>
      <c r="G519" s="40"/>
      <c r="H519" s="10"/>
      <c r="I519" s="12"/>
      <c r="J519" s="40"/>
      <c r="K519" s="10"/>
    </row>
    <row r="520" spans="1:11">
      <c r="A520" s="39">
        <v>25</v>
      </c>
      <c r="C520" s="9" t="s">
        <v>61</v>
      </c>
      <c r="E520" s="39">
        <v>25</v>
      </c>
      <c r="G520" s="14">
        <f>SUM(G509:G518)</f>
        <v>95</v>
      </c>
      <c r="H520" s="14">
        <f>SUM(H509:H518)</f>
        <v>12389542.48</v>
      </c>
      <c r="I520" s="38"/>
      <c r="J520" s="14">
        <f>SUM(J509:J518)</f>
        <v>99</v>
      </c>
      <c r="K520" s="14">
        <f>SUM(K509:K518)</f>
        <v>12538279.49</v>
      </c>
    </row>
    <row r="521" spans="1:11">
      <c r="F521" s="12" t="s">
        <v>1</v>
      </c>
      <c r="G521" s="11"/>
      <c r="H521" s="10"/>
      <c r="I521" s="12"/>
      <c r="J521" s="11"/>
      <c r="K521" s="10"/>
    </row>
    <row r="522" spans="1:11">
      <c r="C522" s="1" t="s">
        <v>18</v>
      </c>
      <c r="F522" s="12"/>
      <c r="G522" s="11"/>
      <c r="H522" s="10"/>
      <c r="I522" s="12"/>
      <c r="J522" s="11"/>
      <c r="K522" s="10"/>
    </row>
    <row r="523" spans="1:11">
      <c r="A523" s="9"/>
    </row>
    <row r="524" spans="1:11">
      <c r="H524" s="4"/>
      <c r="K524" s="4"/>
    </row>
    <row r="525" spans="1:11" s="35" customFormat="1">
      <c r="A525" s="32" t="str">
        <f>$A$83</f>
        <v xml:space="preserve">Institution No.:  </v>
      </c>
      <c r="E525" s="37"/>
      <c r="G525" s="34"/>
      <c r="H525" s="36"/>
      <c r="J525" s="34"/>
      <c r="K525" s="33" t="s">
        <v>60</v>
      </c>
    </row>
    <row r="526" spans="1:11" s="35" customFormat="1">
      <c r="A526" s="349" t="s">
        <v>59</v>
      </c>
      <c r="B526" s="349"/>
      <c r="C526" s="349"/>
      <c r="D526" s="349"/>
      <c r="E526" s="349"/>
      <c r="F526" s="349"/>
      <c r="G526" s="349"/>
      <c r="H526" s="349"/>
      <c r="I526" s="349"/>
      <c r="J526" s="349"/>
      <c r="K526" s="349"/>
    </row>
    <row r="527" spans="1:11">
      <c r="A527" s="32" t="str">
        <f>$A$42</f>
        <v xml:space="preserve">NAME: </v>
      </c>
      <c r="C527" s="1" t="str">
        <f>$D$20</f>
        <v>University of Colorado</v>
      </c>
      <c r="G527" s="56"/>
      <c r="H527" s="62"/>
      <c r="J527" s="5"/>
      <c r="K527" s="30" t="str">
        <f>$K$3</f>
        <v>Date: October 13, 2015</v>
      </c>
    </row>
    <row r="528" spans="1:11">
      <c r="A528" s="25" t="s">
        <v>1</v>
      </c>
      <c r="B528" s="25" t="s">
        <v>1</v>
      </c>
      <c r="C528" s="25" t="s">
        <v>1</v>
      </c>
      <c r="D528" s="25" t="s">
        <v>1</v>
      </c>
      <c r="E528" s="25" t="s">
        <v>1</v>
      </c>
      <c r="F528" s="25" t="s">
        <v>1</v>
      </c>
      <c r="G528" s="11" t="s">
        <v>1</v>
      </c>
      <c r="H528" s="10" t="s">
        <v>1</v>
      </c>
      <c r="I528" s="25" t="s">
        <v>1</v>
      </c>
      <c r="J528" s="11" t="s">
        <v>1</v>
      </c>
      <c r="K528" s="10" t="s">
        <v>1</v>
      </c>
    </row>
    <row r="529" spans="1:11">
      <c r="A529" s="28" t="s">
        <v>15</v>
      </c>
      <c r="E529" s="28" t="s">
        <v>15</v>
      </c>
      <c r="F529" s="7"/>
      <c r="G529" s="27"/>
      <c r="H529" s="26" t="s">
        <v>14</v>
      </c>
      <c r="I529" s="7"/>
      <c r="J529" s="27"/>
      <c r="K529" s="26" t="s">
        <v>13</v>
      </c>
    </row>
    <row r="530" spans="1:11">
      <c r="A530" s="28" t="s">
        <v>11</v>
      </c>
      <c r="C530" s="29" t="s">
        <v>12</v>
      </c>
      <c r="E530" s="28" t="s">
        <v>11</v>
      </c>
      <c r="F530" s="7"/>
      <c r="G530" s="27" t="s">
        <v>33</v>
      </c>
      <c r="H530" s="26" t="s">
        <v>10</v>
      </c>
      <c r="I530" s="7"/>
      <c r="J530" s="27" t="s">
        <v>33</v>
      </c>
      <c r="K530" s="26" t="s">
        <v>9</v>
      </c>
    </row>
    <row r="531" spans="1:11">
      <c r="A531" s="25" t="s">
        <v>1</v>
      </c>
      <c r="B531" s="25" t="s">
        <v>1</v>
      </c>
      <c r="C531" s="25" t="s">
        <v>1</v>
      </c>
      <c r="D531" s="25" t="s">
        <v>1</v>
      </c>
      <c r="E531" s="25" t="s">
        <v>1</v>
      </c>
      <c r="F531" s="25" t="s">
        <v>1</v>
      </c>
      <c r="G531" s="11" t="s">
        <v>1</v>
      </c>
      <c r="H531" s="10" t="s">
        <v>1</v>
      </c>
      <c r="I531" s="25" t="s">
        <v>1</v>
      </c>
      <c r="J531" s="11" t="s">
        <v>1</v>
      </c>
      <c r="K531" s="10" t="s">
        <v>1</v>
      </c>
    </row>
    <row r="532" spans="1:11">
      <c r="A532" s="49">
        <v>1</v>
      </c>
      <c r="B532" s="48"/>
      <c r="C532" s="48" t="s">
        <v>32</v>
      </c>
      <c r="D532" s="48"/>
      <c r="E532" s="49">
        <v>1</v>
      </c>
      <c r="F532" s="52"/>
      <c r="G532" s="75"/>
      <c r="H532" s="72"/>
      <c r="I532" s="76"/>
      <c r="J532" s="73"/>
      <c r="K532" s="50"/>
    </row>
    <row r="533" spans="1:11">
      <c r="A533" s="49">
        <v>2</v>
      </c>
      <c r="B533" s="48"/>
      <c r="C533" s="48" t="s">
        <v>32</v>
      </c>
      <c r="D533" s="48"/>
      <c r="E533" s="49">
        <v>2</v>
      </c>
      <c r="F533" s="52"/>
      <c r="G533" s="75"/>
      <c r="H533" s="72"/>
      <c r="I533" s="76"/>
      <c r="J533" s="73"/>
      <c r="K533" s="72"/>
    </row>
    <row r="534" spans="1:11">
      <c r="A534" s="49">
        <v>3</v>
      </c>
      <c r="B534" s="48"/>
      <c r="C534" s="48" t="s">
        <v>32</v>
      </c>
      <c r="D534" s="48"/>
      <c r="E534" s="49">
        <v>3</v>
      </c>
      <c r="F534" s="52"/>
      <c r="G534" s="75"/>
      <c r="H534" s="72"/>
      <c r="I534" s="76"/>
      <c r="J534" s="73"/>
      <c r="K534" s="72"/>
    </row>
    <row r="535" spans="1:11">
      <c r="A535" s="49">
        <v>4</v>
      </c>
      <c r="B535" s="48"/>
      <c r="C535" s="48" t="s">
        <v>32</v>
      </c>
      <c r="D535" s="48"/>
      <c r="E535" s="49">
        <v>4</v>
      </c>
      <c r="F535" s="52"/>
      <c r="G535" s="75"/>
      <c r="H535" s="72"/>
      <c r="I535" s="74"/>
      <c r="J535" s="73"/>
      <c r="K535" s="72"/>
    </row>
    <row r="536" spans="1:11">
      <c r="A536" s="49">
        <v>5</v>
      </c>
      <c r="B536" s="48"/>
      <c r="C536" s="48" t="s">
        <v>32</v>
      </c>
      <c r="D536" s="48"/>
      <c r="E536" s="49">
        <v>5</v>
      </c>
      <c r="F536" s="52"/>
      <c r="G536" s="75"/>
      <c r="H536" s="72"/>
      <c r="I536" s="74"/>
      <c r="J536" s="73"/>
      <c r="K536" s="72"/>
    </row>
    <row r="537" spans="1:11">
      <c r="A537" s="39">
        <v>6</v>
      </c>
      <c r="C537" s="9" t="s">
        <v>46</v>
      </c>
      <c r="E537" s="39">
        <v>6</v>
      </c>
      <c r="F537" s="21"/>
      <c r="G537" s="156">
        <v>7</v>
      </c>
      <c r="H537" s="156">
        <v>264990</v>
      </c>
      <c r="I537" s="69"/>
      <c r="J537" s="156">
        <v>7</v>
      </c>
      <c r="K537" s="157">
        <v>265940</v>
      </c>
    </row>
    <row r="538" spans="1:11">
      <c r="A538" s="39">
        <v>7</v>
      </c>
      <c r="C538" s="9" t="s">
        <v>45</v>
      </c>
      <c r="E538" s="39">
        <v>7</v>
      </c>
      <c r="F538" s="21"/>
      <c r="G538" s="156"/>
      <c r="H538" s="156">
        <v>94284</v>
      </c>
      <c r="I538" s="67"/>
      <c r="J538" s="156"/>
      <c r="K538" s="157">
        <v>96022.52</v>
      </c>
    </row>
    <row r="539" spans="1:11">
      <c r="A539" s="39">
        <v>8</v>
      </c>
      <c r="C539" s="9" t="s">
        <v>44</v>
      </c>
      <c r="E539" s="39">
        <v>8</v>
      </c>
      <c r="F539" s="21"/>
      <c r="G539" s="156">
        <f>SUM(G537:G538)</f>
        <v>7</v>
      </c>
      <c r="H539" s="156">
        <f>SUM(H537:H538)</f>
        <v>359274</v>
      </c>
      <c r="I539" s="67"/>
      <c r="J539" s="156">
        <f>SUM(J537:J538)</f>
        <v>7</v>
      </c>
      <c r="K539" s="156">
        <f>SUM(K537:K538)</f>
        <v>361962.52</v>
      </c>
    </row>
    <row r="540" spans="1:11">
      <c r="A540" s="39">
        <v>9</v>
      </c>
      <c r="C540" s="9"/>
      <c r="E540" s="39">
        <v>9</v>
      </c>
      <c r="F540" s="21"/>
      <c r="G540" s="156"/>
      <c r="H540" s="156"/>
      <c r="I540" s="71"/>
      <c r="J540" s="156"/>
      <c r="K540" s="66"/>
    </row>
    <row r="541" spans="1:11">
      <c r="A541" s="39">
        <v>10</v>
      </c>
      <c r="C541" s="9"/>
      <c r="E541" s="39">
        <v>10</v>
      </c>
      <c r="F541" s="21"/>
      <c r="G541" s="156"/>
      <c r="H541" s="156"/>
      <c r="I541" s="69"/>
      <c r="J541" s="156"/>
      <c r="K541" s="66"/>
    </row>
    <row r="542" spans="1:11">
      <c r="A542" s="39">
        <v>11</v>
      </c>
      <c r="C542" s="9" t="s">
        <v>27</v>
      </c>
      <c r="E542" s="39">
        <v>11</v>
      </c>
      <c r="G542" s="155">
        <v>4</v>
      </c>
      <c r="H542" s="155">
        <v>134220</v>
      </c>
      <c r="I542" s="71"/>
      <c r="J542" s="155">
        <v>4</v>
      </c>
      <c r="K542" s="157">
        <v>143487</v>
      </c>
    </row>
    <row r="543" spans="1:11">
      <c r="A543" s="39">
        <v>12</v>
      </c>
      <c r="C543" s="9" t="s">
        <v>26</v>
      </c>
      <c r="E543" s="39">
        <v>12</v>
      </c>
      <c r="G543" s="155"/>
      <c r="H543" s="155">
        <v>46990</v>
      </c>
      <c r="I543" s="69"/>
      <c r="J543" s="155"/>
      <c r="K543" s="157">
        <v>52685.52</v>
      </c>
    </row>
    <row r="544" spans="1:11">
      <c r="A544" s="39">
        <v>13</v>
      </c>
      <c r="C544" s="9" t="s">
        <v>43</v>
      </c>
      <c r="E544" s="39">
        <v>13</v>
      </c>
      <c r="F544" s="21"/>
      <c r="G544" s="156">
        <f>SUM(G542:G543)</f>
        <v>4</v>
      </c>
      <c r="H544" s="156">
        <f>SUM(H542:H543)</f>
        <v>181210</v>
      </c>
      <c r="I544" s="67"/>
      <c r="J544" s="156">
        <f>SUM(J542:J543)</f>
        <v>4</v>
      </c>
      <c r="K544" s="156">
        <f>SUM(K542:K543)</f>
        <v>196172.52</v>
      </c>
    </row>
    <row r="545" spans="1:11">
      <c r="A545" s="39">
        <v>14</v>
      </c>
      <c r="E545" s="39">
        <v>14</v>
      </c>
      <c r="F545" s="21"/>
      <c r="G545" s="156"/>
      <c r="H545" s="156"/>
      <c r="I545" s="67"/>
      <c r="J545" s="156"/>
      <c r="K545" s="66"/>
    </row>
    <row r="546" spans="1:11">
      <c r="A546" s="39">
        <v>15</v>
      </c>
      <c r="C546" s="9" t="s">
        <v>24</v>
      </c>
      <c r="E546" s="39">
        <v>15</v>
      </c>
      <c r="F546" s="21"/>
      <c r="G546" s="156">
        <f>G539+G544</f>
        <v>11</v>
      </c>
      <c r="H546" s="156">
        <f>H539+H544</f>
        <v>540484</v>
      </c>
      <c r="I546" s="67"/>
      <c r="J546" s="156">
        <f>J539+J544</f>
        <v>11</v>
      </c>
      <c r="K546" s="156">
        <f>K539+K544</f>
        <v>558135.04000000004</v>
      </c>
    </row>
    <row r="547" spans="1:11">
      <c r="A547" s="39">
        <v>16</v>
      </c>
      <c r="E547" s="39">
        <v>16</v>
      </c>
      <c r="F547" s="21"/>
      <c r="G547" s="156"/>
      <c r="H547" s="156"/>
      <c r="I547" s="67"/>
      <c r="J547" s="156"/>
      <c r="K547" s="66"/>
    </row>
    <row r="548" spans="1:11">
      <c r="A548" s="39">
        <v>17</v>
      </c>
      <c r="C548" s="9" t="s">
        <v>23</v>
      </c>
      <c r="E548" s="39">
        <v>17</v>
      </c>
      <c r="F548" s="21"/>
      <c r="G548" s="156"/>
      <c r="H548" s="156">
        <v>5406</v>
      </c>
      <c r="I548" s="67"/>
      <c r="J548" s="156"/>
      <c r="K548" s="157">
        <v>4236</v>
      </c>
    </row>
    <row r="549" spans="1:11">
      <c r="A549" s="39">
        <v>18</v>
      </c>
      <c r="C549" s="9"/>
      <c r="E549" s="39">
        <v>18</v>
      </c>
      <c r="F549" s="21"/>
      <c r="G549" s="156"/>
      <c r="H549" s="156"/>
      <c r="I549" s="67"/>
      <c r="J549" s="156"/>
      <c r="K549" s="66"/>
    </row>
    <row r="550" spans="1:11">
      <c r="A550" s="39">
        <v>19</v>
      </c>
      <c r="C550" s="9" t="s">
        <v>22</v>
      </c>
      <c r="E550" s="39">
        <v>19</v>
      </c>
      <c r="F550" s="21"/>
      <c r="G550" s="156"/>
      <c r="H550" s="156">
        <v>11314</v>
      </c>
      <c r="I550" s="67"/>
      <c r="J550" s="156"/>
      <c r="K550" s="157">
        <v>11653.42</v>
      </c>
    </row>
    <row r="551" spans="1:11">
      <c r="A551" s="39">
        <v>20</v>
      </c>
      <c r="C551" s="9" t="s">
        <v>21</v>
      </c>
      <c r="E551" s="39">
        <v>20</v>
      </c>
      <c r="F551" s="21"/>
      <c r="G551" s="156"/>
      <c r="H551" s="156">
        <v>104261</v>
      </c>
      <c r="I551" s="67"/>
      <c r="J551" s="156"/>
      <c r="K551" s="157">
        <v>108720.83</v>
      </c>
    </row>
    <row r="552" spans="1:11">
      <c r="A552" s="39">
        <v>21</v>
      </c>
      <c r="C552" s="9"/>
      <c r="E552" s="39">
        <v>21</v>
      </c>
      <c r="F552" s="21"/>
      <c r="G552" s="156"/>
      <c r="H552" s="156"/>
      <c r="I552" s="67"/>
      <c r="J552" s="156"/>
      <c r="K552" s="66"/>
    </row>
    <row r="553" spans="1:11">
      <c r="A553" s="39">
        <v>22</v>
      </c>
      <c r="C553" s="9"/>
      <c r="E553" s="39">
        <v>22</v>
      </c>
      <c r="F553" s="21"/>
      <c r="G553" s="156"/>
      <c r="H553" s="156"/>
      <c r="I553" s="67"/>
      <c r="J553" s="156"/>
      <c r="K553" s="66"/>
    </row>
    <row r="554" spans="1:11">
      <c r="A554" s="39">
        <v>23</v>
      </c>
      <c r="C554" s="9" t="s">
        <v>41</v>
      </c>
      <c r="E554" s="39">
        <v>23</v>
      </c>
      <c r="F554" s="21"/>
      <c r="G554" s="156"/>
      <c r="H554" s="156"/>
      <c r="I554" s="67"/>
      <c r="J554" s="156"/>
      <c r="K554" s="66"/>
    </row>
    <row r="555" spans="1:11">
      <c r="A555" s="39">
        <v>24</v>
      </c>
      <c r="C555" s="9"/>
      <c r="E555" s="39">
        <v>24</v>
      </c>
      <c r="F555" s="21"/>
      <c r="G555" s="156"/>
      <c r="H555" s="156"/>
      <c r="I555" s="67"/>
      <c r="J555" s="156"/>
      <c r="K555" s="66"/>
    </row>
    <row r="556" spans="1:11">
      <c r="E556" s="6"/>
      <c r="F556" s="12" t="s">
        <v>1</v>
      </c>
      <c r="G556" s="10" t="s">
        <v>1</v>
      </c>
      <c r="H556" s="10" t="s">
        <v>1</v>
      </c>
      <c r="I556" s="12" t="s">
        <v>1</v>
      </c>
      <c r="J556" s="10" t="s">
        <v>1</v>
      </c>
      <c r="K556" s="10" t="s">
        <v>1</v>
      </c>
    </row>
    <row r="557" spans="1:11">
      <c r="A557" s="39">
        <v>25</v>
      </c>
      <c r="C557" s="9" t="s">
        <v>58</v>
      </c>
      <c r="E557" s="39">
        <v>25</v>
      </c>
      <c r="G557" s="155">
        <f>SUM(G546:G556)</f>
        <v>11</v>
      </c>
      <c r="H557" s="155">
        <f>SUM(H546:H556)</f>
        <v>661465</v>
      </c>
      <c r="I557" s="65"/>
      <c r="J557" s="155">
        <f>SUM(J546:J556)</f>
        <v>11</v>
      </c>
      <c r="K557" s="155">
        <f>SUM(K546:K556)</f>
        <v>682745.29</v>
      </c>
    </row>
    <row r="558" spans="1:11">
      <c r="E558" s="6"/>
      <c r="F558" s="12" t="s">
        <v>1</v>
      </c>
      <c r="G558" s="11" t="s">
        <v>1</v>
      </c>
      <c r="H558" s="10" t="s">
        <v>1</v>
      </c>
      <c r="I558" s="12" t="s">
        <v>1</v>
      </c>
      <c r="J558" s="11" t="s">
        <v>1</v>
      </c>
      <c r="K558" s="10" t="s">
        <v>1</v>
      </c>
    </row>
    <row r="559" spans="1:11">
      <c r="C559" s="1" t="s">
        <v>18</v>
      </c>
      <c r="E559" s="6"/>
      <c r="F559" s="12"/>
      <c r="G559" s="11"/>
      <c r="H559" s="10"/>
      <c r="I559" s="12"/>
      <c r="J559" s="11"/>
      <c r="K559" s="10"/>
    </row>
    <row r="560" spans="1:11">
      <c r="A560" s="9"/>
      <c r="H560" s="4"/>
      <c r="K560" s="4"/>
    </row>
    <row r="561" spans="1:11">
      <c r="H561" s="4"/>
      <c r="K561" s="4"/>
    </row>
    <row r="562" spans="1:11" s="35" customFormat="1">
      <c r="A562" s="32" t="str">
        <f>$A$83</f>
        <v xml:space="preserve">Institution No.:  </v>
      </c>
      <c r="E562" s="37"/>
      <c r="G562" s="34"/>
      <c r="H562" s="36"/>
      <c r="J562" s="34"/>
      <c r="K562" s="33" t="s">
        <v>57</v>
      </c>
    </row>
    <row r="563" spans="1:11" s="35" customFormat="1">
      <c r="A563" s="349" t="s">
        <v>56</v>
      </c>
      <c r="B563" s="349"/>
      <c r="C563" s="349"/>
      <c r="D563" s="349"/>
      <c r="E563" s="349"/>
      <c r="F563" s="349"/>
      <c r="G563" s="349"/>
      <c r="H563" s="349"/>
      <c r="I563" s="349"/>
      <c r="J563" s="349"/>
      <c r="K563" s="349"/>
    </row>
    <row r="564" spans="1:11">
      <c r="A564" s="32" t="str">
        <f>$A$42</f>
        <v xml:space="preserve">NAME: </v>
      </c>
      <c r="B564" s="32"/>
      <c r="C564" s="1" t="str">
        <f>$D$20</f>
        <v>University of Colorado</v>
      </c>
      <c r="G564" s="56"/>
      <c r="H564" s="62"/>
      <c r="J564" s="5"/>
      <c r="K564" s="30" t="str">
        <f>$K$3</f>
        <v>Date: October 13, 2015</v>
      </c>
    </row>
    <row r="565" spans="1:11">
      <c r="A565" s="25" t="s">
        <v>1</v>
      </c>
      <c r="B565" s="25" t="s">
        <v>1</v>
      </c>
      <c r="C565" s="25" t="s">
        <v>1</v>
      </c>
      <c r="D565" s="25" t="s">
        <v>1</v>
      </c>
      <c r="E565" s="25" t="s">
        <v>1</v>
      </c>
      <c r="F565" s="25" t="s">
        <v>1</v>
      </c>
      <c r="G565" s="11" t="s">
        <v>1</v>
      </c>
      <c r="H565" s="10" t="s">
        <v>1</v>
      </c>
      <c r="I565" s="25" t="s">
        <v>1</v>
      </c>
      <c r="J565" s="11" t="s">
        <v>1</v>
      </c>
      <c r="K565" s="10" t="s">
        <v>1</v>
      </c>
    </row>
    <row r="566" spans="1:11">
      <c r="A566" s="28" t="s">
        <v>15</v>
      </c>
      <c r="E566" s="28" t="s">
        <v>15</v>
      </c>
      <c r="F566" s="7"/>
      <c r="G566" s="27"/>
      <c r="H566" s="26" t="s">
        <v>14</v>
      </c>
      <c r="I566" s="7"/>
      <c r="J566" s="27"/>
      <c r="K566" s="26" t="s">
        <v>13</v>
      </c>
    </row>
    <row r="567" spans="1:11">
      <c r="A567" s="28" t="s">
        <v>11</v>
      </c>
      <c r="C567" s="29" t="s">
        <v>12</v>
      </c>
      <c r="E567" s="28" t="s">
        <v>11</v>
      </c>
      <c r="F567" s="7"/>
      <c r="G567" s="27" t="s">
        <v>33</v>
      </c>
      <c r="H567" s="26" t="s">
        <v>10</v>
      </c>
      <c r="I567" s="7"/>
      <c r="J567" s="27" t="s">
        <v>33</v>
      </c>
      <c r="K567" s="26" t="s">
        <v>9</v>
      </c>
    </row>
    <row r="568" spans="1:11">
      <c r="A568" s="25" t="s">
        <v>1</v>
      </c>
      <c r="B568" s="25" t="s">
        <v>1</v>
      </c>
      <c r="C568" s="25" t="s">
        <v>1</v>
      </c>
      <c r="D568" s="25" t="s">
        <v>1</v>
      </c>
      <c r="E568" s="25" t="s">
        <v>1</v>
      </c>
      <c r="F568" s="25" t="s">
        <v>1</v>
      </c>
      <c r="G568" s="11" t="s">
        <v>1</v>
      </c>
      <c r="H568" s="10" t="s">
        <v>1</v>
      </c>
      <c r="I568" s="25" t="s">
        <v>1</v>
      </c>
      <c r="J568" s="23" t="s">
        <v>1</v>
      </c>
      <c r="K568" s="10" t="s">
        <v>1</v>
      </c>
    </row>
    <row r="569" spans="1:11">
      <c r="A569" s="49">
        <v>1</v>
      </c>
      <c r="B569" s="48"/>
      <c r="C569" s="48" t="s">
        <v>32</v>
      </c>
      <c r="D569" s="48"/>
      <c r="E569" s="49">
        <v>1</v>
      </c>
      <c r="F569" s="52"/>
      <c r="G569" s="75"/>
      <c r="H569" s="72"/>
      <c r="I569" s="76"/>
      <c r="J569" s="73"/>
      <c r="K569" s="50"/>
    </row>
    <row r="570" spans="1:11">
      <c r="A570" s="49">
        <v>2</v>
      </c>
      <c r="B570" s="48"/>
      <c r="C570" s="48" t="s">
        <v>32</v>
      </c>
      <c r="D570" s="48"/>
      <c r="E570" s="49">
        <v>2</v>
      </c>
      <c r="F570" s="52"/>
      <c r="G570" s="75"/>
      <c r="H570" s="72"/>
      <c r="I570" s="76"/>
      <c r="J570" s="73"/>
      <c r="K570" s="72"/>
    </row>
    <row r="571" spans="1:11">
      <c r="A571" s="49">
        <v>3</v>
      </c>
      <c r="B571" s="48"/>
      <c r="C571" s="48" t="s">
        <v>32</v>
      </c>
      <c r="D571" s="48"/>
      <c r="E571" s="49">
        <v>3</v>
      </c>
      <c r="F571" s="52"/>
      <c r="G571" s="75"/>
      <c r="H571" s="72"/>
      <c r="I571" s="76"/>
      <c r="J571" s="73"/>
      <c r="K571" s="72"/>
    </row>
    <row r="572" spans="1:11">
      <c r="A572" s="49">
        <v>4</v>
      </c>
      <c r="B572" s="48"/>
      <c r="C572" s="48" t="s">
        <v>32</v>
      </c>
      <c r="D572" s="48"/>
      <c r="E572" s="49">
        <v>4</v>
      </c>
      <c r="F572" s="52"/>
      <c r="G572" s="75"/>
      <c r="H572" s="72"/>
      <c r="I572" s="74"/>
      <c r="J572" s="73"/>
      <c r="K572" s="72"/>
    </row>
    <row r="573" spans="1:11">
      <c r="A573" s="49">
        <v>5</v>
      </c>
      <c r="B573" s="48"/>
      <c r="C573" s="48" t="s">
        <v>32</v>
      </c>
      <c r="D573" s="48"/>
      <c r="E573" s="49">
        <v>5</v>
      </c>
      <c r="F573" s="52"/>
      <c r="G573" s="73"/>
      <c r="H573" s="72"/>
      <c r="I573" s="74"/>
      <c r="J573" s="73"/>
      <c r="K573" s="72"/>
    </row>
    <row r="574" spans="1:11">
      <c r="A574" s="39">
        <v>6</v>
      </c>
      <c r="C574" s="9" t="s">
        <v>46</v>
      </c>
      <c r="E574" s="39">
        <v>6</v>
      </c>
      <c r="F574" s="21"/>
      <c r="G574" s="156">
        <v>325</v>
      </c>
      <c r="H574" s="156">
        <v>26618037</v>
      </c>
      <c r="I574" s="69"/>
      <c r="J574" s="156">
        <v>330</v>
      </c>
      <c r="K574" s="157">
        <v>27150397.739999998</v>
      </c>
    </row>
    <row r="575" spans="1:11">
      <c r="A575" s="39">
        <v>7</v>
      </c>
      <c r="C575" s="9" t="s">
        <v>45</v>
      </c>
      <c r="E575" s="39">
        <v>7</v>
      </c>
      <c r="F575" s="21"/>
      <c r="G575" s="156"/>
      <c r="H575" s="156">
        <v>9547112</v>
      </c>
      <c r="I575" s="67"/>
      <c r="J575" s="156"/>
      <c r="K575" s="157">
        <v>9853525.3599999994</v>
      </c>
    </row>
    <row r="576" spans="1:11">
      <c r="A576" s="39">
        <v>8</v>
      </c>
      <c r="C576" s="9" t="s">
        <v>44</v>
      </c>
      <c r="E576" s="39">
        <v>8</v>
      </c>
      <c r="F576" s="21"/>
      <c r="G576" s="156">
        <f>SUM(G574:G575)</f>
        <v>325</v>
      </c>
      <c r="H576" s="156">
        <f>SUM(H574:H575)</f>
        <v>36165149</v>
      </c>
      <c r="I576" s="67"/>
      <c r="J576" s="156">
        <f>SUM(J574:J575)</f>
        <v>330</v>
      </c>
      <c r="K576" s="156">
        <f>SUM(K574:K575)</f>
        <v>37003923.099999994</v>
      </c>
    </row>
    <row r="577" spans="1:11">
      <c r="A577" s="39">
        <v>9</v>
      </c>
      <c r="C577" s="9"/>
      <c r="E577" s="39">
        <v>9</v>
      </c>
      <c r="F577" s="21"/>
      <c r="G577" s="156"/>
      <c r="H577" s="156"/>
      <c r="I577" s="71"/>
      <c r="J577" s="156"/>
      <c r="K577" s="156"/>
    </row>
    <row r="578" spans="1:11">
      <c r="A578" s="39">
        <v>10</v>
      </c>
      <c r="C578" s="9"/>
      <c r="E578" s="39">
        <v>10</v>
      </c>
      <c r="F578" s="21"/>
      <c r="G578" s="156"/>
      <c r="H578" s="156"/>
      <c r="I578" s="69"/>
      <c r="J578" s="156"/>
      <c r="K578" s="156"/>
    </row>
    <row r="579" spans="1:11">
      <c r="A579" s="39">
        <v>11</v>
      </c>
      <c r="C579" s="9" t="s">
        <v>27</v>
      </c>
      <c r="E579" s="39">
        <v>11</v>
      </c>
      <c r="G579" s="155">
        <v>226</v>
      </c>
      <c r="H579" s="155">
        <v>11367707</v>
      </c>
      <c r="I579" s="71"/>
      <c r="J579" s="155">
        <v>228</v>
      </c>
      <c r="K579" s="157">
        <v>11544061.140000001</v>
      </c>
    </row>
    <row r="580" spans="1:11">
      <c r="A580" s="39">
        <v>12</v>
      </c>
      <c r="C580" s="9" t="s">
        <v>26</v>
      </c>
      <c r="E580" s="39">
        <v>12</v>
      </c>
      <c r="G580" s="155"/>
      <c r="H580" s="155">
        <v>4083716</v>
      </c>
      <c r="I580" s="69"/>
      <c r="J580" s="155"/>
      <c r="K580" s="157">
        <v>4216390.32</v>
      </c>
    </row>
    <row r="581" spans="1:11">
      <c r="A581" s="39">
        <v>13</v>
      </c>
      <c r="C581" s="9" t="s">
        <v>43</v>
      </c>
      <c r="E581" s="39">
        <v>13</v>
      </c>
      <c r="F581" s="21"/>
      <c r="G581" s="156">
        <f>SUM(G579:G580)</f>
        <v>226</v>
      </c>
      <c r="H581" s="156">
        <f>SUM(H579:H580)</f>
        <v>15451423</v>
      </c>
      <c r="I581" s="67"/>
      <c r="J581" s="156">
        <f>SUM(J579:J580)</f>
        <v>228</v>
      </c>
      <c r="K581" s="156">
        <f>SUM(K579:K580)</f>
        <v>15760451.460000001</v>
      </c>
    </row>
    <row r="582" spans="1:11">
      <c r="A582" s="39">
        <v>14</v>
      </c>
      <c r="E582" s="39">
        <v>14</v>
      </c>
      <c r="F582" s="21"/>
      <c r="G582" s="156"/>
      <c r="H582" s="156"/>
      <c r="I582" s="67"/>
      <c r="J582" s="156"/>
      <c r="K582" s="156"/>
    </row>
    <row r="583" spans="1:11">
      <c r="A583" s="39">
        <v>15</v>
      </c>
      <c r="C583" s="9" t="s">
        <v>24</v>
      </c>
      <c r="E583" s="39">
        <v>15</v>
      </c>
      <c r="F583" s="21"/>
      <c r="G583" s="156">
        <f>G576+G581</f>
        <v>551</v>
      </c>
      <c r="H583" s="156">
        <f>H576+H581</f>
        <v>51616572</v>
      </c>
      <c r="I583" s="67"/>
      <c r="J583" s="156">
        <f>J576+J581</f>
        <v>558</v>
      </c>
      <c r="K583" s="156">
        <f>K576+K581</f>
        <v>52764374.559999995</v>
      </c>
    </row>
    <row r="584" spans="1:11">
      <c r="A584" s="39">
        <v>16</v>
      </c>
      <c r="E584" s="39">
        <v>16</v>
      </c>
      <c r="F584" s="21"/>
      <c r="G584" s="156"/>
      <c r="H584" s="156"/>
      <c r="I584" s="67"/>
      <c r="J584" s="156"/>
      <c r="K584" s="156"/>
    </row>
    <row r="585" spans="1:11">
      <c r="A585" s="39">
        <v>17</v>
      </c>
      <c r="C585" s="9" t="s">
        <v>23</v>
      </c>
      <c r="E585" s="39">
        <v>17</v>
      </c>
      <c r="F585" s="21"/>
      <c r="G585" s="156"/>
      <c r="H585" s="156">
        <v>1713812</v>
      </c>
      <c r="I585" s="67"/>
      <c r="J585" s="156"/>
      <c r="K585" s="157">
        <v>1343011</v>
      </c>
    </row>
    <row r="586" spans="1:11">
      <c r="A586" s="39">
        <v>18</v>
      </c>
      <c r="C586" s="9"/>
      <c r="E586" s="39">
        <v>18</v>
      </c>
      <c r="F586" s="21"/>
      <c r="G586" s="156"/>
      <c r="H586" s="156"/>
      <c r="I586" s="67"/>
      <c r="J586" s="156"/>
      <c r="K586" s="156"/>
    </row>
    <row r="587" spans="1:11">
      <c r="A587" s="39">
        <v>19</v>
      </c>
      <c r="C587" s="9" t="s">
        <v>22</v>
      </c>
      <c r="E587" s="39">
        <v>19</v>
      </c>
      <c r="F587" s="21"/>
      <c r="G587" s="156"/>
      <c r="H587" s="156">
        <v>566044</v>
      </c>
      <c r="I587" s="67"/>
      <c r="J587" s="156"/>
      <c r="K587" s="157">
        <v>583025.31999999995</v>
      </c>
    </row>
    <row r="588" spans="1:11">
      <c r="A588" s="39">
        <v>20</v>
      </c>
      <c r="C588" s="9" t="s">
        <v>21</v>
      </c>
      <c r="E588" s="39">
        <v>20</v>
      </c>
      <c r="F588" s="21"/>
      <c r="G588" s="156"/>
      <c r="H588" s="156">
        <v>26100749</v>
      </c>
      <c r="I588" s="67"/>
      <c r="J588" s="156"/>
      <c r="K588" s="157">
        <v>27176993</v>
      </c>
    </row>
    <row r="589" spans="1:11">
      <c r="A589" s="39">
        <v>21</v>
      </c>
      <c r="C589" s="9"/>
      <c r="E589" s="39">
        <v>21</v>
      </c>
      <c r="F589" s="21"/>
      <c r="G589" s="156"/>
      <c r="H589" s="156"/>
      <c r="I589" s="67"/>
      <c r="J589" s="156"/>
      <c r="K589" s="156"/>
    </row>
    <row r="590" spans="1:11">
      <c r="A590" s="39">
        <v>22</v>
      </c>
      <c r="C590" s="9"/>
      <c r="E590" s="39">
        <v>22</v>
      </c>
      <c r="F590" s="21"/>
      <c r="G590" s="156"/>
      <c r="H590" s="156"/>
      <c r="I590" s="67"/>
      <c r="J590" s="156"/>
      <c r="K590" s="156"/>
    </row>
    <row r="591" spans="1:11">
      <c r="A591" s="39">
        <v>23</v>
      </c>
      <c r="C591" s="9" t="s">
        <v>41</v>
      </c>
      <c r="E591" s="39">
        <v>23</v>
      </c>
      <c r="F591" s="21"/>
      <c r="G591" s="156"/>
      <c r="H591" s="156">
        <v>0</v>
      </c>
      <c r="I591" s="67"/>
      <c r="J591" s="156"/>
      <c r="K591" s="156">
        <v>0</v>
      </c>
    </row>
    <row r="592" spans="1:11">
      <c r="A592" s="39">
        <v>24</v>
      </c>
      <c r="C592" s="9"/>
      <c r="E592" s="39">
        <v>24</v>
      </c>
      <c r="F592" s="21"/>
      <c r="G592" s="156"/>
      <c r="H592" s="156"/>
      <c r="I592" s="67"/>
      <c r="J592" s="156"/>
      <c r="K592" s="156"/>
    </row>
    <row r="593" spans="1:11">
      <c r="E593" s="6"/>
      <c r="F593" s="12" t="s">
        <v>1</v>
      </c>
      <c r="G593" s="10" t="s">
        <v>1</v>
      </c>
      <c r="H593" s="10" t="s">
        <v>1</v>
      </c>
      <c r="I593" s="12" t="s">
        <v>1</v>
      </c>
      <c r="J593" s="10" t="s">
        <v>1</v>
      </c>
      <c r="K593" s="10" t="s">
        <v>1</v>
      </c>
    </row>
    <row r="594" spans="1:11">
      <c r="A594" s="39">
        <v>25</v>
      </c>
      <c r="C594" s="9" t="s">
        <v>55</v>
      </c>
      <c r="E594" s="39">
        <v>25</v>
      </c>
      <c r="G594" s="155">
        <f>SUM(G583:G593)</f>
        <v>551</v>
      </c>
      <c r="H594" s="155">
        <f>SUM(H583:H593)</f>
        <v>79997177</v>
      </c>
      <c r="I594" s="65"/>
      <c r="J594" s="155">
        <f>SUM(J583:J593)</f>
        <v>558</v>
      </c>
      <c r="K594" s="155">
        <f>SUM(K583:K593)</f>
        <v>81867403.879999995</v>
      </c>
    </row>
    <row r="595" spans="1:11">
      <c r="A595" s="39"/>
      <c r="C595" s="9"/>
      <c r="E595" s="39"/>
      <c r="F595" s="12" t="s">
        <v>1</v>
      </c>
      <c r="G595" s="11" t="s">
        <v>1</v>
      </c>
      <c r="H595" s="10" t="s">
        <v>1</v>
      </c>
      <c r="I595" s="12" t="s">
        <v>1</v>
      </c>
      <c r="J595" s="11" t="s">
        <v>1</v>
      </c>
      <c r="K595" s="10" t="s">
        <v>1</v>
      </c>
    </row>
    <row r="596" spans="1:11">
      <c r="A596" s="39"/>
      <c r="C596" s="1" t="s">
        <v>18</v>
      </c>
      <c r="E596" s="39"/>
      <c r="G596" s="61"/>
      <c r="H596" s="61"/>
      <c r="I596" s="65"/>
      <c r="J596" s="61"/>
      <c r="K596" s="61"/>
    </row>
    <row r="597" spans="1:11">
      <c r="E597" s="6"/>
      <c r="F597" s="12"/>
      <c r="G597" s="11"/>
      <c r="H597" s="10"/>
      <c r="I597" s="12"/>
      <c r="J597" s="11"/>
      <c r="K597" s="10"/>
    </row>
    <row r="598" spans="1:11">
      <c r="A598" s="9"/>
      <c r="H598" s="4"/>
      <c r="K598" s="4"/>
    </row>
    <row r="599" spans="1:11" s="35" customFormat="1">
      <c r="A599" s="32" t="str">
        <f>$A$83</f>
        <v xml:space="preserve">Institution No.:  </v>
      </c>
      <c r="E599" s="37"/>
      <c r="G599" s="34"/>
      <c r="H599" s="36"/>
      <c r="J599" s="34"/>
      <c r="K599" s="33" t="s">
        <v>54</v>
      </c>
    </row>
    <row r="600" spans="1:11" s="35" customFormat="1">
      <c r="A600" s="349" t="s">
        <v>53</v>
      </c>
      <c r="B600" s="349"/>
      <c r="C600" s="349"/>
      <c r="D600" s="349"/>
      <c r="E600" s="349"/>
      <c r="F600" s="349"/>
      <c r="G600" s="349"/>
      <c r="H600" s="349"/>
      <c r="I600" s="349"/>
      <c r="J600" s="349"/>
      <c r="K600" s="349"/>
    </row>
    <row r="601" spans="1:11">
      <c r="A601" s="32" t="str">
        <f>$A$42</f>
        <v xml:space="preserve">NAME: </v>
      </c>
      <c r="C601" s="1" t="str">
        <f>$D$20</f>
        <v>University of Colorado</v>
      </c>
      <c r="G601" s="56"/>
      <c r="H601" s="62"/>
      <c r="J601" s="5"/>
      <c r="K601" s="30" t="str">
        <f>$K$3</f>
        <v>Date: October 13, 2015</v>
      </c>
    </row>
    <row r="602" spans="1:11">
      <c r="A602" s="25" t="s">
        <v>1</v>
      </c>
      <c r="B602" s="25" t="s">
        <v>1</v>
      </c>
      <c r="C602" s="25" t="s">
        <v>1</v>
      </c>
      <c r="D602" s="25" t="s">
        <v>1</v>
      </c>
      <c r="E602" s="25" t="s">
        <v>1</v>
      </c>
      <c r="F602" s="25" t="s">
        <v>1</v>
      </c>
      <c r="G602" s="11" t="s">
        <v>1</v>
      </c>
      <c r="H602" s="10" t="s">
        <v>1</v>
      </c>
      <c r="I602" s="25" t="s">
        <v>1</v>
      </c>
      <c r="J602" s="11" t="s">
        <v>1</v>
      </c>
      <c r="K602" s="10" t="s">
        <v>1</v>
      </c>
    </row>
    <row r="603" spans="1:11">
      <c r="A603" s="28" t="s">
        <v>15</v>
      </c>
      <c r="E603" s="28" t="s">
        <v>15</v>
      </c>
      <c r="F603" s="7"/>
      <c r="G603" s="27"/>
      <c r="H603" s="26" t="s">
        <v>14</v>
      </c>
      <c r="I603" s="7"/>
      <c r="J603" s="27"/>
      <c r="K603" s="26" t="s">
        <v>13</v>
      </c>
    </row>
    <row r="604" spans="1:11">
      <c r="A604" s="28" t="s">
        <v>11</v>
      </c>
      <c r="C604" s="29" t="s">
        <v>12</v>
      </c>
      <c r="E604" s="28" t="s">
        <v>11</v>
      </c>
      <c r="F604" s="7"/>
      <c r="G604" s="27" t="s">
        <v>33</v>
      </c>
      <c r="H604" s="26" t="s">
        <v>10</v>
      </c>
      <c r="I604" s="7"/>
      <c r="J604" s="27" t="s">
        <v>33</v>
      </c>
      <c r="K604" s="26" t="s">
        <v>9</v>
      </c>
    </row>
    <row r="605" spans="1:11">
      <c r="A605" s="25" t="s">
        <v>1</v>
      </c>
      <c r="B605" s="25" t="s">
        <v>1</v>
      </c>
      <c r="C605" s="25" t="s">
        <v>1</v>
      </c>
      <c r="D605" s="25" t="s">
        <v>1</v>
      </c>
      <c r="E605" s="25" t="s">
        <v>1</v>
      </c>
      <c r="F605" s="25" t="s">
        <v>1</v>
      </c>
      <c r="G605" s="11" t="s">
        <v>1</v>
      </c>
      <c r="H605" s="10" t="s">
        <v>1</v>
      </c>
      <c r="I605" s="25" t="s">
        <v>1</v>
      </c>
      <c r="J605" s="11" t="s">
        <v>1</v>
      </c>
      <c r="K605" s="10" t="s">
        <v>1</v>
      </c>
    </row>
    <row r="606" spans="1:11">
      <c r="A606" s="49">
        <v>1</v>
      </c>
      <c r="B606" s="48"/>
      <c r="C606" s="48" t="s">
        <v>32</v>
      </c>
      <c r="D606" s="48"/>
      <c r="E606" s="49">
        <v>1</v>
      </c>
      <c r="F606" s="52"/>
      <c r="G606" s="75"/>
      <c r="H606" s="72"/>
      <c r="I606" s="76"/>
      <c r="J606" s="73"/>
      <c r="K606" s="50"/>
    </row>
    <row r="607" spans="1:11">
      <c r="A607" s="49">
        <v>2</v>
      </c>
      <c r="B607" s="48"/>
      <c r="C607" s="48" t="s">
        <v>32</v>
      </c>
      <c r="D607" s="48"/>
      <c r="E607" s="49">
        <v>2</v>
      </c>
      <c r="F607" s="52"/>
      <c r="G607" s="75"/>
      <c r="H607" s="72"/>
      <c r="I607" s="76"/>
      <c r="J607" s="73"/>
      <c r="K607" s="72"/>
    </row>
    <row r="608" spans="1:11">
      <c r="A608" s="49">
        <v>3</v>
      </c>
      <c r="B608" s="48"/>
      <c r="C608" s="48" t="s">
        <v>32</v>
      </c>
      <c r="D608" s="48"/>
      <c r="E608" s="49">
        <v>3</v>
      </c>
      <c r="F608" s="52"/>
      <c r="G608" s="75"/>
      <c r="H608" s="72"/>
      <c r="I608" s="76"/>
      <c r="J608" s="73"/>
      <c r="K608" s="72"/>
    </row>
    <row r="609" spans="1:11">
      <c r="A609" s="49">
        <v>4</v>
      </c>
      <c r="B609" s="48"/>
      <c r="C609" s="48" t="s">
        <v>32</v>
      </c>
      <c r="D609" s="48"/>
      <c r="E609" s="49">
        <v>4</v>
      </c>
      <c r="F609" s="52"/>
      <c r="G609" s="75"/>
      <c r="H609" s="72"/>
      <c r="I609" s="74"/>
      <c r="J609" s="73"/>
      <c r="K609" s="72"/>
    </row>
    <row r="610" spans="1:11">
      <c r="A610" s="49">
        <v>5</v>
      </c>
      <c r="B610" s="48"/>
      <c r="C610" s="48" t="s">
        <v>32</v>
      </c>
      <c r="D610" s="48"/>
      <c r="E610" s="49">
        <v>5</v>
      </c>
      <c r="F610" s="52"/>
      <c r="G610" s="75"/>
      <c r="H610" s="72"/>
      <c r="I610" s="74"/>
      <c r="J610" s="73"/>
      <c r="K610" s="72"/>
    </row>
    <row r="611" spans="1:11">
      <c r="A611" s="39">
        <v>6</v>
      </c>
      <c r="C611" s="9" t="s">
        <v>46</v>
      </c>
      <c r="E611" s="39">
        <v>6</v>
      </c>
      <c r="F611" s="21"/>
      <c r="G611" s="156">
        <v>180</v>
      </c>
      <c r="H611" s="156">
        <f>11516702</f>
        <v>11516702</v>
      </c>
      <c r="I611" s="69"/>
      <c r="J611" s="156">
        <v>185</v>
      </c>
      <c r="K611" s="157">
        <v>11862203.060000001</v>
      </c>
    </row>
    <row r="612" spans="1:11">
      <c r="A612" s="39">
        <v>7</v>
      </c>
      <c r="C612" s="9" t="s">
        <v>45</v>
      </c>
      <c r="E612" s="39">
        <v>7</v>
      </c>
      <c r="F612" s="21"/>
      <c r="G612" s="156"/>
      <c r="H612" s="156">
        <v>4104315</v>
      </c>
      <c r="I612" s="67"/>
      <c r="J612" s="156"/>
      <c r="K612" s="157">
        <v>4175944.45</v>
      </c>
    </row>
    <row r="613" spans="1:11">
      <c r="A613" s="39">
        <v>8</v>
      </c>
      <c r="C613" s="9" t="s">
        <v>44</v>
      </c>
      <c r="E613" s="39">
        <v>8</v>
      </c>
      <c r="F613" s="21"/>
      <c r="G613" s="156">
        <f>SUM(G611:G612)</f>
        <v>180</v>
      </c>
      <c r="H613" s="156">
        <f>SUM(H611:H612)</f>
        <v>15621017</v>
      </c>
      <c r="I613" s="67"/>
      <c r="J613" s="156">
        <f>SUM(J611:J612)</f>
        <v>185</v>
      </c>
      <c r="K613" s="156">
        <f>SUM(K611:K612)</f>
        <v>16038147.510000002</v>
      </c>
    </row>
    <row r="614" spans="1:11">
      <c r="A614" s="39">
        <v>9</v>
      </c>
      <c r="C614" s="9"/>
      <c r="E614" s="39">
        <v>9</v>
      </c>
      <c r="F614" s="21"/>
      <c r="G614" s="156"/>
      <c r="H614" s="156"/>
      <c r="I614" s="71"/>
      <c r="J614" s="156"/>
      <c r="K614" s="66"/>
    </row>
    <row r="615" spans="1:11">
      <c r="A615" s="39">
        <v>10</v>
      </c>
      <c r="C615" s="9"/>
      <c r="E615" s="39">
        <v>10</v>
      </c>
      <c r="F615" s="21"/>
      <c r="G615" s="156"/>
      <c r="H615" s="156"/>
      <c r="I615" s="69"/>
      <c r="J615" s="156"/>
      <c r="K615" s="66"/>
    </row>
    <row r="616" spans="1:11">
      <c r="A616" s="39">
        <v>11</v>
      </c>
      <c r="C616" s="9" t="s">
        <v>27</v>
      </c>
      <c r="E616" s="39">
        <v>11</v>
      </c>
      <c r="G616" s="155">
        <v>108</v>
      </c>
      <c r="H616" s="155">
        <v>4604287</v>
      </c>
      <c r="I616" s="71"/>
      <c r="J616" s="155">
        <v>108</v>
      </c>
      <c r="K616" s="157">
        <v>4742415.6100000003</v>
      </c>
    </row>
    <row r="617" spans="1:11">
      <c r="A617" s="39">
        <v>12</v>
      </c>
      <c r="C617" s="9" t="s">
        <v>26</v>
      </c>
      <c r="E617" s="39">
        <v>12</v>
      </c>
      <c r="G617" s="155"/>
      <c r="H617" s="155">
        <v>1651651</v>
      </c>
      <c r="I617" s="69"/>
      <c r="J617" s="155"/>
      <c r="K617" s="157">
        <v>1701200.53</v>
      </c>
    </row>
    <row r="618" spans="1:11">
      <c r="A618" s="39">
        <v>13</v>
      </c>
      <c r="C618" s="9" t="s">
        <v>43</v>
      </c>
      <c r="E618" s="39">
        <v>13</v>
      </c>
      <c r="F618" s="21"/>
      <c r="G618" s="156">
        <f>SUM(G616:G617)</f>
        <v>108</v>
      </c>
      <c r="H618" s="156">
        <f>SUM(H616:H617)</f>
        <v>6255938</v>
      </c>
      <c r="I618" s="67"/>
      <c r="J618" s="156">
        <f>SUM(J616:J617)</f>
        <v>108</v>
      </c>
      <c r="K618" s="156">
        <f>SUM(K616:K617)</f>
        <v>6443616.1400000006</v>
      </c>
    </row>
    <row r="619" spans="1:11">
      <c r="A619" s="39">
        <v>14</v>
      </c>
      <c r="E619" s="39">
        <v>14</v>
      </c>
      <c r="F619" s="21"/>
      <c r="G619" s="156"/>
      <c r="H619" s="156"/>
      <c r="I619" s="67"/>
      <c r="J619" s="156"/>
      <c r="K619" s="66"/>
    </row>
    <row r="620" spans="1:11">
      <c r="A620" s="39">
        <v>15</v>
      </c>
      <c r="C620" s="9" t="s">
        <v>24</v>
      </c>
      <c r="E620" s="39">
        <v>15</v>
      </c>
      <c r="F620" s="21"/>
      <c r="G620" s="156">
        <f>G613+G618</f>
        <v>288</v>
      </c>
      <c r="H620" s="156">
        <f>H613+H618</f>
        <v>21876955</v>
      </c>
      <c r="I620" s="67"/>
      <c r="J620" s="156">
        <f>J613+J618</f>
        <v>293</v>
      </c>
      <c r="K620" s="156">
        <f>K613+K618</f>
        <v>22481763.650000002</v>
      </c>
    </row>
    <row r="621" spans="1:11">
      <c r="A621" s="39">
        <v>16</v>
      </c>
      <c r="E621" s="39">
        <v>16</v>
      </c>
      <c r="F621" s="21"/>
      <c r="G621" s="156"/>
      <c r="H621" s="156"/>
      <c r="I621" s="67"/>
      <c r="J621" s="156"/>
      <c r="K621" s="66"/>
    </row>
    <row r="622" spans="1:11">
      <c r="A622" s="39">
        <v>17</v>
      </c>
      <c r="C622" s="9" t="s">
        <v>23</v>
      </c>
      <c r="E622" s="39">
        <v>17</v>
      </c>
      <c r="F622" s="21"/>
      <c r="G622" s="156"/>
      <c r="H622" s="156">
        <v>637210</v>
      </c>
      <c r="I622" s="67"/>
      <c r="J622" s="156"/>
      <c r="K622" s="157">
        <v>499343</v>
      </c>
    </row>
    <row r="623" spans="1:11">
      <c r="A623" s="39">
        <v>18</v>
      </c>
      <c r="C623" s="9"/>
      <c r="E623" s="39">
        <v>18</v>
      </c>
      <c r="F623" s="21"/>
      <c r="G623" s="156"/>
      <c r="H623" s="156"/>
      <c r="I623" s="67"/>
      <c r="J623" s="156"/>
      <c r="K623" s="66"/>
    </row>
    <row r="624" spans="1:11">
      <c r="A624" s="39">
        <v>19</v>
      </c>
      <c r="C624" s="9" t="s">
        <v>22</v>
      </c>
      <c r="E624" s="39">
        <v>19</v>
      </c>
      <c r="F624" s="21"/>
      <c r="G624" s="156"/>
      <c r="H624" s="156">
        <v>549897</v>
      </c>
      <c r="I624" s="67"/>
      <c r="J624" s="156"/>
      <c r="K624" s="157">
        <v>566393.91</v>
      </c>
    </row>
    <row r="625" spans="1:11">
      <c r="A625" s="39">
        <v>20</v>
      </c>
      <c r="C625" s="9" t="s">
        <v>21</v>
      </c>
      <c r="E625" s="39">
        <v>20</v>
      </c>
      <c r="F625" s="21"/>
      <c r="G625" s="156"/>
      <c r="H625" s="156">
        <v>4406795</v>
      </c>
      <c r="I625" s="67"/>
      <c r="J625" s="156"/>
      <c r="K625" s="157">
        <v>4560982</v>
      </c>
    </row>
    <row r="626" spans="1:11">
      <c r="A626" s="39">
        <v>21</v>
      </c>
      <c r="C626" s="9"/>
      <c r="E626" s="39">
        <v>21</v>
      </c>
      <c r="F626" s="21"/>
      <c r="G626" s="156"/>
      <c r="H626" s="156"/>
      <c r="I626" s="67"/>
      <c r="J626" s="156"/>
      <c r="K626" s="66"/>
    </row>
    <row r="627" spans="1:11">
      <c r="A627" s="39">
        <v>22</v>
      </c>
      <c r="C627" s="9"/>
      <c r="E627" s="39">
        <v>22</v>
      </c>
      <c r="F627" s="21"/>
      <c r="G627" s="156"/>
      <c r="H627" s="156"/>
      <c r="I627" s="67"/>
      <c r="J627" s="156"/>
      <c r="K627" s="66"/>
    </row>
    <row r="628" spans="1:11">
      <c r="A628" s="39">
        <v>23</v>
      </c>
      <c r="C628" s="9" t="s">
        <v>41</v>
      </c>
      <c r="E628" s="39">
        <v>23</v>
      </c>
      <c r="F628" s="21"/>
      <c r="G628" s="156"/>
      <c r="H628" s="156"/>
      <c r="I628" s="67"/>
      <c r="J628" s="156"/>
      <c r="K628" s="66"/>
    </row>
    <row r="629" spans="1:11">
      <c r="A629" s="39">
        <v>24</v>
      </c>
      <c r="C629" s="9"/>
      <c r="E629" s="39">
        <v>24</v>
      </c>
      <c r="F629" s="21"/>
      <c r="G629" s="156"/>
      <c r="H629" s="156"/>
      <c r="I629" s="67"/>
      <c r="J629" s="156"/>
      <c r="K629" s="66"/>
    </row>
    <row r="630" spans="1:11">
      <c r="E630" s="6"/>
      <c r="F630" s="12" t="s">
        <v>1</v>
      </c>
      <c r="G630" s="10" t="s">
        <v>1</v>
      </c>
      <c r="H630" s="10" t="s">
        <v>1</v>
      </c>
      <c r="I630" s="12" t="s">
        <v>1</v>
      </c>
      <c r="J630" s="10" t="s">
        <v>1</v>
      </c>
      <c r="K630" s="10" t="s">
        <v>1</v>
      </c>
    </row>
    <row r="631" spans="1:11">
      <c r="A631" s="39">
        <v>25</v>
      </c>
      <c r="C631" s="9" t="s">
        <v>52</v>
      </c>
      <c r="E631" s="39">
        <v>25</v>
      </c>
      <c r="G631" s="155">
        <f>SUM(G620:G630)</f>
        <v>288</v>
      </c>
      <c r="H631" s="155">
        <f>SUM(H620:H630)</f>
        <v>27470857</v>
      </c>
      <c r="I631" s="65"/>
      <c r="J631" s="155">
        <f>SUM(J620:J630)</f>
        <v>293</v>
      </c>
      <c r="K631" s="155">
        <f>SUM(K620:K630)</f>
        <v>28108482.560000002</v>
      </c>
    </row>
    <row r="632" spans="1:11">
      <c r="E632" s="6"/>
      <c r="F632" s="12" t="s">
        <v>1</v>
      </c>
      <c r="G632" s="11" t="s">
        <v>1</v>
      </c>
      <c r="H632" s="10" t="s">
        <v>1</v>
      </c>
      <c r="I632" s="12" t="s">
        <v>1</v>
      </c>
      <c r="J632" s="11" t="s">
        <v>1</v>
      </c>
      <c r="K632" s="10" t="s">
        <v>1</v>
      </c>
    </row>
    <row r="633" spans="1:11">
      <c r="C633" s="1" t="s">
        <v>18</v>
      </c>
      <c r="E633" s="6"/>
      <c r="F633" s="12"/>
      <c r="G633" s="11"/>
      <c r="H633" s="10"/>
      <c r="I633" s="12"/>
      <c r="J633" s="11"/>
      <c r="K633" s="10"/>
    </row>
    <row r="635" spans="1:11">
      <c r="A635" s="9"/>
    </row>
    <row r="636" spans="1:11" s="35" customFormat="1">
      <c r="A636" s="32" t="str">
        <f>$A$83</f>
        <v xml:space="preserve">Institution No.:  </v>
      </c>
      <c r="E636" s="37"/>
      <c r="G636" s="34"/>
      <c r="H636" s="36"/>
      <c r="J636" s="34"/>
      <c r="K636" s="33" t="s">
        <v>51</v>
      </c>
    </row>
    <row r="637" spans="1:11" s="35" customFormat="1">
      <c r="A637" s="349" t="s">
        <v>50</v>
      </c>
      <c r="B637" s="349"/>
      <c r="C637" s="349"/>
      <c r="D637" s="349"/>
      <c r="E637" s="349"/>
      <c r="F637" s="349"/>
      <c r="G637" s="349"/>
      <c r="H637" s="349"/>
      <c r="I637" s="349"/>
      <c r="J637" s="349"/>
      <c r="K637" s="349"/>
    </row>
    <row r="638" spans="1:11">
      <c r="A638" s="32" t="str">
        <f>$A$42</f>
        <v xml:space="preserve">NAME: </v>
      </c>
      <c r="C638" s="1" t="str">
        <f>$D$20</f>
        <v>University of Colorado</v>
      </c>
      <c r="F638" s="64"/>
      <c r="G638" s="63"/>
      <c r="H638" s="4"/>
      <c r="J638" s="5"/>
      <c r="K638" s="30" t="str">
        <f>$K$3</f>
        <v>Date: October 13, 2015</v>
      </c>
    </row>
    <row r="639" spans="1:11">
      <c r="A639" s="25" t="s">
        <v>1</v>
      </c>
      <c r="B639" s="25" t="s">
        <v>1</v>
      </c>
      <c r="C639" s="25" t="s">
        <v>1</v>
      </c>
      <c r="D639" s="25" t="s">
        <v>1</v>
      </c>
      <c r="E639" s="25" t="s">
        <v>1</v>
      </c>
      <c r="F639" s="25" t="s">
        <v>1</v>
      </c>
      <c r="G639" s="11" t="s">
        <v>1</v>
      </c>
      <c r="H639" s="10" t="s">
        <v>1</v>
      </c>
      <c r="I639" s="25" t="s">
        <v>1</v>
      </c>
      <c r="J639" s="11" t="s">
        <v>1</v>
      </c>
      <c r="K639" s="10" t="s">
        <v>1</v>
      </c>
    </row>
    <row r="640" spans="1:11">
      <c r="A640" s="28" t="s">
        <v>15</v>
      </c>
      <c r="E640" s="28" t="s">
        <v>15</v>
      </c>
      <c r="F640" s="7"/>
      <c r="G640" s="27"/>
      <c r="H640" s="26" t="s">
        <v>14</v>
      </c>
      <c r="I640" s="7"/>
      <c r="J640" s="27"/>
      <c r="K640" s="26" t="s">
        <v>13</v>
      </c>
    </row>
    <row r="641" spans="1:11">
      <c r="A641" s="28" t="s">
        <v>11</v>
      </c>
      <c r="C641" s="29" t="s">
        <v>12</v>
      </c>
      <c r="E641" s="28" t="s">
        <v>11</v>
      </c>
      <c r="F641" s="7"/>
      <c r="G641" s="27" t="s">
        <v>33</v>
      </c>
      <c r="H641" s="26" t="s">
        <v>10</v>
      </c>
      <c r="I641" s="7"/>
      <c r="J641" s="27" t="s">
        <v>33</v>
      </c>
      <c r="K641" s="26" t="s">
        <v>9</v>
      </c>
    </row>
    <row r="642" spans="1:11">
      <c r="A642" s="25" t="s">
        <v>1</v>
      </c>
      <c r="B642" s="25" t="s">
        <v>1</v>
      </c>
      <c r="C642" s="25" t="s">
        <v>1</v>
      </c>
      <c r="D642" s="25" t="s">
        <v>1</v>
      </c>
      <c r="E642" s="25" t="s">
        <v>1</v>
      </c>
      <c r="F642" s="25" t="s">
        <v>1</v>
      </c>
      <c r="G642" s="11" t="s">
        <v>1</v>
      </c>
      <c r="H642" s="10" t="s">
        <v>1</v>
      </c>
      <c r="I642" s="25" t="s">
        <v>1</v>
      </c>
      <c r="J642" s="11" t="s">
        <v>1</v>
      </c>
      <c r="K642" s="10" t="s">
        <v>1</v>
      </c>
    </row>
    <row r="643" spans="1:11">
      <c r="A643" s="49">
        <v>1</v>
      </c>
      <c r="B643" s="48"/>
      <c r="C643" s="48" t="s">
        <v>32</v>
      </c>
      <c r="D643" s="48"/>
      <c r="E643" s="49">
        <v>1</v>
      </c>
      <c r="F643" s="52"/>
      <c r="G643" s="75"/>
      <c r="H643" s="72"/>
      <c r="I643" s="76"/>
      <c r="J643" s="73"/>
      <c r="K643" s="50"/>
    </row>
    <row r="644" spans="1:11">
      <c r="A644" s="49">
        <v>2</v>
      </c>
      <c r="B644" s="48"/>
      <c r="C644" s="48" t="s">
        <v>32</v>
      </c>
      <c r="D644" s="48"/>
      <c r="E644" s="49">
        <v>2</v>
      </c>
      <c r="F644" s="52"/>
      <c r="G644" s="75"/>
      <c r="H644" s="72"/>
      <c r="I644" s="76"/>
      <c r="J644" s="73"/>
      <c r="K644" s="72"/>
    </row>
    <row r="645" spans="1:11">
      <c r="A645" s="49">
        <v>3</v>
      </c>
      <c r="B645" s="48"/>
      <c r="C645" s="48" t="s">
        <v>32</v>
      </c>
      <c r="D645" s="48"/>
      <c r="E645" s="49">
        <v>3</v>
      </c>
      <c r="F645" s="52"/>
      <c r="G645" s="75"/>
      <c r="H645" s="72"/>
      <c r="I645" s="76"/>
      <c r="J645" s="73"/>
      <c r="K645" s="72"/>
    </row>
    <row r="646" spans="1:11">
      <c r="A646" s="49">
        <v>4</v>
      </c>
      <c r="B646" s="48"/>
      <c r="C646" s="48" t="s">
        <v>32</v>
      </c>
      <c r="D646" s="48"/>
      <c r="E646" s="49">
        <v>4</v>
      </c>
      <c r="F646" s="52"/>
      <c r="G646" s="75"/>
      <c r="H646" s="72"/>
      <c r="I646" s="74"/>
      <c r="J646" s="73"/>
      <c r="K646" s="72"/>
    </row>
    <row r="647" spans="1:11">
      <c r="A647" s="49">
        <v>5</v>
      </c>
      <c r="B647" s="48"/>
      <c r="C647" s="48" t="s">
        <v>32</v>
      </c>
      <c r="D647" s="48"/>
      <c r="E647" s="49">
        <v>5</v>
      </c>
      <c r="F647" s="52"/>
      <c r="G647" s="73"/>
      <c r="H647" s="72"/>
      <c r="I647" s="74"/>
      <c r="J647" s="73"/>
      <c r="K647" s="72"/>
    </row>
    <row r="648" spans="1:11">
      <c r="A648" s="39">
        <v>6</v>
      </c>
      <c r="C648" s="9" t="s">
        <v>46</v>
      </c>
      <c r="E648" s="39">
        <v>6</v>
      </c>
      <c r="F648" s="21"/>
      <c r="G648" s="156">
        <v>172</v>
      </c>
      <c r="H648" s="156">
        <v>27826306</v>
      </c>
      <c r="I648" s="69"/>
      <c r="J648" s="156">
        <v>173</v>
      </c>
      <c r="K648" s="157">
        <v>29710325</v>
      </c>
    </row>
    <row r="649" spans="1:11">
      <c r="A649" s="39">
        <v>7</v>
      </c>
      <c r="C649" s="9" t="s">
        <v>45</v>
      </c>
      <c r="E649" s="39">
        <v>7</v>
      </c>
      <c r="F649" s="21"/>
      <c r="G649" s="156"/>
      <c r="H649" s="156">
        <v>9563987</v>
      </c>
      <c r="I649" s="67"/>
      <c r="J649" s="156"/>
      <c r="K649" s="157">
        <v>11095899.460000001</v>
      </c>
    </row>
    <row r="650" spans="1:11">
      <c r="A650" s="39">
        <v>8</v>
      </c>
      <c r="C650" s="9" t="s">
        <v>44</v>
      </c>
      <c r="E650" s="39">
        <v>8</v>
      </c>
      <c r="F650" s="21"/>
      <c r="G650" s="156">
        <f>SUM(G648:G649)</f>
        <v>172</v>
      </c>
      <c r="H650" s="156">
        <f>SUM(H648:H649)</f>
        <v>37390293</v>
      </c>
      <c r="I650" s="67"/>
      <c r="J650" s="156">
        <f>SUM(J648:J649)</f>
        <v>173</v>
      </c>
      <c r="K650" s="156">
        <f>SUM(K648:K649)</f>
        <v>40806224.460000001</v>
      </c>
    </row>
    <row r="651" spans="1:11">
      <c r="A651" s="39">
        <v>9</v>
      </c>
      <c r="C651" s="9"/>
      <c r="E651" s="39">
        <v>9</v>
      </c>
      <c r="F651" s="21"/>
      <c r="G651" s="156"/>
      <c r="H651" s="156"/>
      <c r="I651" s="71"/>
      <c r="J651" s="156"/>
      <c r="K651" s="66"/>
    </row>
    <row r="652" spans="1:11">
      <c r="A652" s="39">
        <v>10</v>
      </c>
      <c r="C652" s="9"/>
      <c r="E652" s="39">
        <v>10</v>
      </c>
      <c r="F652" s="21"/>
      <c r="G652" s="156"/>
      <c r="H652" s="156"/>
      <c r="I652" s="69"/>
      <c r="J652" s="156"/>
      <c r="K652" s="66"/>
    </row>
    <row r="653" spans="1:11">
      <c r="A653" s="39">
        <v>11</v>
      </c>
      <c r="C653" s="9" t="s">
        <v>27</v>
      </c>
      <c r="E653" s="39">
        <v>11</v>
      </c>
      <c r="G653" s="155">
        <v>96</v>
      </c>
      <c r="H653" s="155">
        <v>4903002</v>
      </c>
      <c r="I653" s="71"/>
      <c r="J653" s="155">
        <v>97</v>
      </c>
      <c r="K653" s="157">
        <v>5130234</v>
      </c>
    </row>
    <row r="654" spans="1:11">
      <c r="A654" s="39">
        <v>12</v>
      </c>
      <c r="C654" s="9" t="s">
        <v>26</v>
      </c>
      <c r="E654" s="39">
        <v>12</v>
      </c>
      <c r="G654" s="155"/>
      <c r="H654" s="155">
        <v>1749058</v>
      </c>
      <c r="I654" s="69"/>
      <c r="J654" s="155"/>
      <c r="K654" s="157">
        <v>1890272</v>
      </c>
    </row>
    <row r="655" spans="1:11">
      <c r="A655" s="39">
        <v>13</v>
      </c>
      <c r="C655" s="9" t="s">
        <v>43</v>
      </c>
      <c r="E655" s="39">
        <v>13</v>
      </c>
      <c r="F655" s="21"/>
      <c r="G655" s="156">
        <f>SUM(G653:G654)</f>
        <v>96</v>
      </c>
      <c r="H655" s="156">
        <f>SUM(H653:H654)</f>
        <v>6652060</v>
      </c>
      <c r="I655" s="67"/>
      <c r="J655" s="156">
        <f>SUM(J653:J654)</f>
        <v>97</v>
      </c>
      <c r="K655" s="156">
        <f>SUM(K653:K654)</f>
        <v>7020506</v>
      </c>
    </row>
    <row r="656" spans="1:11">
      <c r="A656" s="39">
        <v>14</v>
      </c>
      <c r="E656" s="39">
        <v>14</v>
      </c>
      <c r="F656" s="21"/>
      <c r="G656" s="156"/>
      <c r="H656" s="156"/>
      <c r="I656" s="67"/>
      <c r="J656" s="156"/>
      <c r="K656" s="66"/>
    </row>
    <row r="657" spans="1:11">
      <c r="A657" s="39">
        <v>15</v>
      </c>
      <c r="C657" s="9" t="s">
        <v>24</v>
      </c>
      <c r="E657" s="39">
        <v>15</v>
      </c>
      <c r="F657" s="21"/>
      <c r="G657" s="156">
        <f>G650+G655</f>
        <v>268</v>
      </c>
      <c r="H657" s="156">
        <f>H650+H655</f>
        <v>44042353</v>
      </c>
      <c r="I657" s="67"/>
      <c r="J657" s="156">
        <f>J650+J655</f>
        <v>270</v>
      </c>
      <c r="K657" s="156">
        <f>K650+K655</f>
        <v>47826730.460000001</v>
      </c>
    </row>
    <row r="658" spans="1:11">
      <c r="A658" s="39">
        <v>16</v>
      </c>
      <c r="E658" s="39">
        <v>16</v>
      </c>
      <c r="F658" s="21"/>
      <c r="G658" s="156"/>
      <c r="H658" s="156"/>
      <c r="I658" s="67"/>
      <c r="J658" s="156"/>
      <c r="K658" s="66"/>
    </row>
    <row r="659" spans="1:11">
      <c r="A659" s="39">
        <v>17</v>
      </c>
      <c r="C659" s="9" t="s">
        <v>23</v>
      </c>
      <c r="E659" s="39">
        <v>17</v>
      </c>
      <c r="F659" s="21"/>
      <c r="G659" s="156"/>
      <c r="H659" s="156">
        <v>312164</v>
      </c>
      <c r="I659" s="67"/>
      <c r="J659" s="156"/>
      <c r="K659" s="157">
        <v>179559</v>
      </c>
    </row>
    <row r="660" spans="1:11">
      <c r="A660" s="39">
        <v>18</v>
      </c>
      <c r="C660" s="9"/>
      <c r="E660" s="39">
        <v>18</v>
      </c>
      <c r="F660" s="21"/>
      <c r="G660" s="156"/>
      <c r="H660" s="156"/>
      <c r="I660" s="67"/>
      <c r="J660" s="156"/>
      <c r="K660" s="66"/>
    </row>
    <row r="661" spans="1:11">
      <c r="A661" s="39">
        <v>19</v>
      </c>
      <c r="C661" s="9" t="s">
        <v>22</v>
      </c>
      <c r="E661" s="39">
        <v>19</v>
      </c>
      <c r="F661" s="21"/>
      <c r="G661" s="156"/>
      <c r="H661" s="156">
        <v>269895</v>
      </c>
      <c r="I661" s="67"/>
      <c r="J661" s="156"/>
      <c r="K661" s="157">
        <f>160128</f>
        <v>160128</v>
      </c>
    </row>
    <row r="662" spans="1:11">
      <c r="A662" s="39">
        <v>20</v>
      </c>
      <c r="C662" s="9" t="s">
        <v>21</v>
      </c>
      <c r="E662" s="39">
        <v>20</v>
      </c>
      <c r="F662" s="21"/>
      <c r="G662" s="156"/>
      <c r="H662" s="156">
        <v>838942</v>
      </c>
      <c r="I662" s="67"/>
      <c r="J662" s="156"/>
      <c r="K662" s="157">
        <v>639055</v>
      </c>
    </row>
    <row r="663" spans="1:11">
      <c r="A663" s="39">
        <v>21</v>
      </c>
      <c r="C663" s="9"/>
      <c r="E663" s="39">
        <v>21</v>
      </c>
      <c r="F663" s="21"/>
      <c r="G663" s="156"/>
      <c r="H663" s="156"/>
      <c r="I663" s="67"/>
      <c r="J663" s="156"/>
      <c r="K663" s="66"/>
    </row>
    <row r="664" spans="1:11">
      <c r="A664" s="39">
        <v>22</v>
      </c>
      <c r="C664" s="9"/>
      <c r="E664" s="39">
        <v>22</v>
      </c>
      <c r="F664" s="21"/>
      <c r="G664" s="156"/>
      <c r="H664" s="156"/>
      <c r="I664" s="67"/>
      <c r="J664" s="156"/>
      <c r="K664" s="66"/>
    </row>
    <row r="665" spans="1:11">
      <c r="A665" s="39">
        <v>23</v>
      </c>
      <c r="C665" s="9" t="s">
        <v>41</v>
      </c>
      <c r="E665" s="39">
        <v>23</v>
      </c>
      <c r="F665" s="21"/>
      <c r="G665" s="156"/>
      <c r="H665" s="156">
        <v>0</v>
      </c>
      <c r="I665" s="67"/>
      <c r="J665" s="156"/>
      <c r="K665" s="66"/>
    </row>
    <row r="666" spans="1:11">
      <c r="A666" s="39">
        <v>24</v>
      </c>
      <c r="C666" s="9"/>
      <c r="E666" s="39">
        <v>24</v>
      </c>
      <c r="F666" s="21"/>
      <c r="G666" s="156"/>
      <c r="H666" s="156"/>
      <c r="I666" s="67"/>
      <c r="J666" s="156"/>
      <c r="K666" s="66"/>
    </row>
    <row r="667" spans="1:11">
      <c r="E667" s="6"/>
      <c r="F667" s="12" t="s">
        <v>1</v>
      </c>
      <c r="G667" s="10" t="s">
        <v>1</v>
      </c>
      <c r="H667" s="10" t="s">
        <v>1</v>
      </c>
      <c r="I667" s="12" t="s">
        <v>1</v>
      </c>
      <c r="J667" s="10" t="s">
        <v>1</v>
      </c>
      <c r="K667" s="10" t="s">
        <v>1</v>
      </c>
    </row>
    <row r="668" spans="1:11">
      <c r="A668" s="39">
        <v>25</v>
      </c>
      <c r="C668" s="9" t="s">
        <v>49</v>
      </c>
      <c r="E668" s="39">
        <v>25</v>
      </c>
      <c r="G668" s="155">
        <f>SUM(G657:G667)</f>
        <v>268</v>
      </c>
      <c r="H668" s="155">
        <f>SUM(H657:H667)</f>
        <v>45463354</v>
      </c>
      <c r="I668" s="65"/>
      <c r="J668" s="155">
        <f>SUM(J657:J667)</f>
        <v>270</v>
      </c>
      <c r="K668" s="155">
        <f>SUM(K657:K667)</f>
        <v>48805472.460000001</v>
      </c>
    </row>
    <row r="669" spans="1:11">
      <c r="E669" s="6"/>
      <c r="F669" s="12" t="s">
        <v>1</v>
      </c>
      <c r="G669" s="11" t="s">
        <v>1</v>
      </c>
      <c r="H669" s="10" t="s">
        <v>1</v>
      </c>
      <c r="I669" s="12" t="s">
        <v>1</v>
      </c>
      <c r="J669" s="11" t="s">
        <v>1</v>
      </c>
      <c r="K669" s="10" t="s">
        <v>1</v>
      </c>
    </row>
    <row r="670" spans="1:11">
      <c r="C670" s="1" t="s">
        <v>18</v>
      </c>
    </row>
    <row r="673" spans="1:11" s="35" customFormat="1">
      <c r="A673" s="32" t="str">
        <f>$A$83</f>
        <v xml:space="preserve">Institution No.:  </v>
      </c>
      <c r="E673" s="37"/>
      <c r="G673" s="34"/>
      <c r="H673" s="36"/>
      <c r="J673" s="34"/>
      <c r="K673" s="33" t="s">
        <v>48</v>
      </c>
    </row>
    <row r="674" spans="1:11" s="35" customFormat="1">
      <c r="A674" s="349" t="s">
        <v>47</v>
      </c>
      <c r="B674" s="349"/>
      <c r="C674" s="349"/>
      <c r="D674" s="349"/>
      <c r="E674" s="349"/>
      <c r="F674" s="349"/>
      <c r="G674" s="349"/>
      <c r="H674" s="349"/>
      <c r="I674" s="349"/>
      <c r="J674" s="349"/>
      <c r="K674" s="349"/>
    </row>
    <row r="675" spans="1:11">
      <c r="A675" s="32" t="str">
        <f>$A$42</f>
        <v xml:space="preserve">NAME: </v>
      </c>
      <c r="C675" s="1" t="str">
        <f>$D$20</f>
        <v>University of Colorado</v>
      </c>
      <c r="F675" s="64"/>
      <c r="G675" s="63"/>
      <c r="H675" s="62"/>
      <c r="J675" s="5"/>
      <c r="K675" s="30" t="str">
        <f>$K$3</f>
        <v>Date: October 13, 2015</v>
      </c>
    </row>
    <row r="676" spans="1:11">
      <c r="A676" s="25" t="s">
        <v>1</v>
      </c>
      <c r="B676" s="25" t="s">
        <v>1</v>
      </c>
      <c r="C676" s="25" t="s">
        <v>1</v>
      </c>
      <c r="D676" s="25" t="s">
        <v>1</v>
      </c>
      <c r="E676" s="25" t="s">
        <v>1</v>
      </c>
      <c r="F676" s="25" t="s">
        <v>1</v>
      </c>
      <c r="G676" s="11" t="s">
        <v>1</v>
      </c>
      <c r="H676" s="10" t="s">
        <v>1</v>
      </c>
      <c r="I676" s="25" t="s">
        <v>1</v>
      </c>
      <c r="J676" s="11" t="s">
        <v>1</v>
      </c>
      <c r="K676" s="10" t="s">
        <v>1</v>
      </c>
    </row>
    <row r="677" spans="1:11">
      <c r="A677" s="28" t="s">
        <v>15</v>
      </c>
      <c r="E677" s="28" t="s">
        <v>15</v>
      </c>
      <c r="F677" s="7"/>
      <c r="G677" s="27"/>
      <c r="H677" s="26" t="s">
        <v>14</v>
      </c>
      <c r="I677" s="7"/>
      <c r="J677" s="27"/>
      <c r="K677" s="26" t="s">
        <v>13</v>
      </c>
    </row>
    <row r="678" spans="1:11">
      <c r="A678" s="28" t="s">
        <v>11</v>
      </c>
      <c r="C678" s="29" t="s">
        <v>12</v>
      </c>
      <c r="E678" s="28" t="s">
        <v>11</v>
      </c>
      <c r="F678" s="7"/>
      <c r="G678" s="27" t="s">
        <v>33</v>
      </c>
      <c r="H678" s="26" t="s">
        <v>10</v>
      </c>
      <c r="I678" s="7"/>
      <c r="J678" s="27" t="s">
        <v>33</v>
      </c>
      <c r="K678" s="26" t="s">
        <v>9</v>
      </c>
    </row>
    <row r="679" spans="1:11">
      <c r="A679" s="25" t="s">
        <v>1</v>
      </c>
      <c r="B679" s="25" t="s">
        <v>1</v>
      </c>
      <c r="C679" s="25" t="s">
        <v>1</v>
      </c>
      <c r="D679" s="25" t="s">
        <v>1</v>
      </c>
      <c r="E679" s="25" t="s">
        <v>1</v>
      </c>
      <c r="F679" s="25" t="s">
        <v>1</v>
      </c>
      <c r="G679" s="11"/>
      <c r="H679" s="10"/>
      <c r="I679" s="25"/>
      <c r="J679" s="11"/>
      <c r="K679" s="10"/>
    </row>
    <row r="680" spans="1:11">
      <c r="A680" s="49">
        <v>1</v>
      </c>
      <c r="B680" s="48"/>
      <c r="C680" s="48" t="s">
        <v>32</v>
      </c>
      <c r="D680" s="48"/>
      <c r="E680" s="49">
        <v>1</v>
      </c>
      <c r="F680" s="52"/>
      <c r="G680" s="75"/>
      <c r="H680" s="72"/>
      <c r="I680" s="76"/>
      <c r="J680" s="73"/>
      <c r="K680" s="50"/>
    </row>
    <row r="681" spans="1:11">
      <c r="A681" s="49">
        <v>2</v>
      </c>
      <c r="B681" s="48"/>
      <c r="C681" s="48" t="s">
        <v>32</v>
      </c>
      <c r="D681" s="48"/>
      <c r="E681" s="49">
        <v>2</v>
      </c>
      <c r="F681" s="52"/>
      <c r="G681" s="75"/>
      <c r="H681" s="72"/>
      <c r="I681" s="76"/>
      <c r="J681" s="73"/>
      <c r="K681" s="72"/>
    </row>
    <row r="682" spans="1:11">
      <c r="A682" s="49">
        <v>3</v>
      </c>
      <c r="B682" s="48"/>
      <c r="C682" s="48" t="s">
        <v>32</v>
      </c>
      <c r="D682" s="48"/>
      <c r="E682" s="49">
        <v>3</v>
      </c>
      <c r="F682" s="52"/>
      <c r="G682" s="75"/>
      <c r="H682" s="72"/>
      <c r="I682" s="76"/>
      <c r="J682" s="73"/>
      <c r="K682" s="72"/>
    </row>
    <row r="683" spans="1:11">
      <c r="A683" s="49">
        <v>4</v>
      </c>
      <c r="B683" s="48"/>
      <c r="C683" s="48" t="s">
        <v>32</v>
      </c>
      <c r="D683" s="48"/>
      <c r="E683" s="49">
        <v>4</v>
      </c>
      <c r="F683" s="52"/>
      <c r="G683" s="75"/>
      <c r="H683" s="72"/>
      <c r="I683" s="74"/>
      <c r="J683" s="73"/>
      <c r="K683" s="72"/>
    </row>
    <row r="684" spans="1:11">
      <c r="A684" s="49">
        <v>5</v>
      </c>
      <c r="B684" s="48"/>
      <c r="C684" s="48" t="s">
        <v>32</v>
      </c>
      <c r="D684" s="48"/>
      <c r="E684" s="49">
        <v>5</v>
      </c>
      <c r="F684" s="52"/>
      <c r="G684" s="75"/>
      <c r="H684" s="72"/>
      <c r="I684" s="74"/>
      <c r="J684" s="73"/>
      <c r="K684" s="72"/>
    </row>
    <row r="685" spans="1:11">
      <c r="A685" s="39">
        <v>6</v>
      </c>
      <c r="C685" s="9" t="s">
        <v>46</v>
      </c>
      <c r="E685" s="39">
        <v>6</v>
      </c>
      <c r="F685" s="21"/>
      <c r="G685" s="156">
        <v>85</v>
      </c>
      <c r="H685" s="156">
        <v>6260622</v>
      </c>
      <c r="I685" s="69"/>
      <c r="J685" s="156">
        <v>87</v>
      </c>
      <c r="K685" s="157">
        <v>6290256.6600000001</v>
      </c>
    </row>
    <row r="686" spans="1:11">
      <c r="A686" s="39">
        <v>7</v>
      </c>
      <c r="C686" s="9" t="s">
        <v>45</v>
      </c>
      <c r="E686" s="39">
        <v>7</v>
      </c>
      <c r="F686" s="21"/>
      <c r="G686" s="156"/>
      <c r="H686" s="156">
        <v>2222928</v>
      </c>
      <c r="I686" s="67"/>
      <c r="J686" s="156"/>
      <c r="K686" s="157">
        <v>2330431.84</v>
      </c>
    </row>
    <row r="687" spans="1:11">
      <c r="A687" s="39">
        <v>8</v>
      </c>
      <c r="C687" s="9" t="s">
        <v>44</v>
      </c>
      <c r="E687" s="39">
        <v>8</v>
      </c>
      <c r="F687" s="21"/>
      <c r="G687" s="156">
        <f>SUM(G685:G686)</f>
        <v>85</v>
      </c>
      <c r="H687" s="156">
        <f>SUM(H685:H686)</f>
        <v>8483550</v>
      </c>
      <c r="I687" s="67"/>
      <c r="J687" s="156">
        <f>SUM(J685:J686)</f>
        <v>87</v>
      </c>
      <c r="K687" s="156">
        <f>SUM(K685:K686)</f>
        <v>8620688.5</v>
      </c>
    </row>
    <row r="688" spans="1:11">
      <c r="A688" s="39">
        <v>9</v>
      </c>
      <c r="C688" s="9"/>
      <c r="E688" s="39">
        <v>9</v>
      </c>
      <c r="F688" s="21"/>
      <c r="G688" s="156"/>
      <c r="H688" s="156"/>
      <c r="I688" s="71"/>
      <c r="J688" s="156"/>
      <c r="K688" s="156"/>
    </row>
    <row r="689" spans="1:11">
      <c r="A689" s="39">
        <v>10</v>
      </c>
      <c r="C689" s="9"/>
      <c r="E689" s="39">
        <v>10</v>
      </c>
      <c r="F689" s="21"/>
      <c r="G689" s="156"/>
      <c r="H689" s="156"/>
      <c r="I689" s="69"/>
      <c r="J689" s="156"/>
      <c r="K689" s="156"/>
    </row>
    <row r="690" spans="1:11">
      <c r="A690" s="39">
        <v>11</v>
      </c>
      <c r="C690" s="9" t="s">
        <v>27</v>
      </c>
      <c r="E690" s="39">
        <v>11</v>
      </c>
      <c r="G690" s="155">
        <v>424</v>
      </c>
      <c r="H690" s="155">
        <v>19126870</v>
      </c>
      <c r="I690" s="71"/>
      <c r="J690" s="155">
        <v>432</v>
      </c>
      <c r="K690" s="157">
        <v>19498308.100000001</v>
      </c>
    </row>
    <row r="691" spans="1:11">
      <c r="A691" s="39">
        <v>12</v>
      </c>
      <c r="C691" s="9" t="s">
        <v>26</v>
      </c>
      <c r="E691" s="39">
        <v>12</v>
      </c>
      <c r="G691" s="155"/>
      <c r="H691" s="155">
        <v>6806754</v>
      </c>
      <c r="I691" s="69"/>
      <c r="J691" s="155"/>
      <c r="K691" s="157">
        <v>7271508.6200000001</v>
      </c>
    </row>
    <row r="692" spans="1:11">
      <c r="A692" s="39">
        <v>13</v>
      </c>
      <c r="C692" s="9" t="s">
        <v>43</v>
      </c>
      <c r="E692" s="39">
        <v>13</v>
      </c>
      <c r="F692" s="21"/>
      <c r="G692" s="156">
        <f>SUM(G690:G691)</f>
        <v>424</v>
      </c>
      <c r="H692" s="156">
        <f>SUM(H690:H691)</f>
        <v>25933624</v>
      </c>
      <c r="I692" s="67"/>
      <c r="J692" s="156">
        <f>SUM(J690:J691)</f>
        <v>432</v>
      </c>
      <c r="K692" s="156">
        <f>SUM(K690:K691)</f>
        <v>26769816.720000003</v>
      </c>
    </row>
    <row r="693" spans="1:11">
      <c r="A693" s="39">
        <v>14</v>
      </c>
      <c r="E693" s="39">
        <v>14</v>
      </c>
      <c r="F693" s="21"/>
      <c r="G693" s="156"/>
      <c r="H693" s="156"/>
      <c r="I693" s="67"/>
      <c r="J693" s="156"/>
      <c r="K693" s="156"/>
    </row>
    <row r="694" spans="1:11">
      <c r="A694" s="39">
        <v>15</v>
      </c>
      <c r="C694" s="9" t="s">
        <v>24</v>
      </c>
      <c r="E694" s="39">
        <v>15</v>
      </c>
      <c r="F694" s="21"/>
      <c r="G694" s="156">
        <f>G687+G692</f>
        <v>509</v>
      </c>
      <c r="H694" s="156">
        <f>H687+H692</f>
        <v>34417174</v>
      </c>
      <c r="I694" s="67"/>
      <c r="J694" s="156">
        <f>J687+J692</f>
        <v>519</v>
      </c>
      <c r="K694" s="156">
        <f>K687+K692</f>
        <v>35390505.219999999</v>
      </c>
    </row>
    <row r="695" spans="1:11">
      <c r="A695" s="39">
        <v>16</v>
      </c>
      <c r="E695" s="39">
        <v>16</v>
      </c>
      <c r="F695" s="21"/>
      <c r="G695" s="156"/>
      <c r="H695" s="156"/>
      <c r="I695" s="67"/>
      <c r="J695" s="156"/>
      <c r="K695" s="156"/>
    </row>
    <row r="696" spans="1:11">
      <c r="A696" s="39">
        <v>17</v>
      </c>
      <c r="C696" s="9" t="s">
        <v>23</v>
      </c>
      <c r="E696" s="39">
        <v>17</v>
      </c>
      <c r="F696" s="21"/>
      <c r="G696" s="156"/>
      <c r="H696" s="156">
        <v>577277</v>
      </c>
      <c r="I696" s="67"/>
      <c r="J696" s="156"/>
      <c r="K696" s="157">
        <v>452377</v>
      </c>
    </row>
    <row r="697" spans="1:11">
      <c r="A697" s="39">
        <v>18</v>
      </c>
      <c r="C697" s="9"/>
      <c r="E697" s="39">
        <v>18</v>
      </c>
      <c r="F697" s="21"/>
      <c r="G697" s="156"/>
      <c r="H697" s="156"/>
      <c r="I697" s="67"/>
      <c r="J697" s="156"/>
      <c r="K697" s="156"/>
    </row>
    <row r="698" spans="1:11">
      <c r="A698" s="39">
        <v>19</v>
      </c>
      <c r="C698" s="9" t="s">
        <v>22</v>
      </c>
      <c r="E698" s="39">
        <v>19</v>
      </c>
      <c r="F698" s="21"/>
      <c r="G698" s="156"/>
      <c r="H698" s="156">
        <v>150980</v>
      </c>
      <c r="I698" s="67"/>
      <c r="J698" s="156"/>
      <c r="K698" s="157">
        <v>155509.4</v>
      </c>
    </row>
    <row r="699" spans="1:11">
      <c r="A699" s="39">
        <v>20</v>
      </c>
      <c r="C699" s="9" t="s">
        <v>21</v>
      </c>
      <c r="E699" s="39">
        <v>20</v>
      </c>
      <c r="F699" s="21"/>
      <c r="G699" s="156"/>
      <c r="H699" s="156">
        <v>10955387</v>
      </c>
      <c r="I699" s="67"/>
      <c r="J699" s="156"/>
      <c r="K699" s="157">
        <v>9595637</v>
      </c>
    </row>
    <row r="700" spans="1:11">
      <c r="A700" s="39">
        <v>21</v>
      </c>
      <c r="C700" s="9" t="s">
        <v>42</v>
      </c>
      <c r="E700" s="39">
        <v>21</v>
      </c>
      <c r="F700" s="21"/>
      <c r="G700" s="156"/>
      <c r="H700" s="156">
        <v>18734337</v>
      </c>
      <c r="I700" s="67"/>
      <c r="J700" s="156"/>
      <c r="K700" s="157">
        <v>23471460</v>
      </c>
    </row>
    <row r="701" spans="1:11">
      <c r="A701" s="39">
        <v>22</v>
      </c>
      <c r="C701" s="9"/>
      <c r="E701" s="39">
        <v>22</v>
      </c>
      <c r="F701" s="21"/>
      <c r="G701" s="156"/>
      <c r="H701" s="156"/>
      <c r="I701" s="67"/>
      <c r="J701" s="156"/>
      <c r="K701" s="156"/>
    </row>
    <row r="702" spans="1:11">
      <c r="A702" s="39">
        <v>23</v>
      </c>
      <c r="C702" s="9" t="s">
        <v>41</v>
      </c>
      <c r="E702" s="39">
        <v>23</v>
      </c>
      <c r="F702" s="21"/>
      <c r="G702" s="156"/>
      <c r="H702" s="156">
        <v>0</v>
      </c>
      <c r="I702" s="67"/>
      <c r="J702" s="156"/>
      <c r="K702" s="156"/>
    </row>
    <row r="703" spans="1:11">
      <c r="A703" s="39">
        <v>24</v>
      </c>
      <c r="C703" s="9"/>
      <c r="E703" s="39">
        <v>24</v>
      </c>
      <c r="F703" s="21"/>
      <c r="G703" s="156"/>
      <c r="H703" s="156"/>
      <c r="I703" s="67"/>
      <c r="J703" s="156"/>
      <c r="K703" s="156"/>
    </row>
    <row r="704" spans="1:11">
      <c r="E704" s="6"/>
      <c r="F704" s="12" t="s">
        <v>1</v>
      </c>
      <c r="G704" s="10" t="s">
        <v>1</v>
      </c>
      <c r="H704" s="10" t="s">
        <v>1</v>
      </c>
      <c r="I704" s="12" t="s">
        <v>1</v>
      </c>
      <c r="J704" s="10" t="s">
        <v>1</v>
      </c>
      <c r="K704" s="10" t="s">
        <v>1</v>
      </c>
    </row>
    <row r="705" spans="1:11">
      <c r="A705" s="39">
        <v>25</v>
      </c>
      <c r="C705" s="9" t="s">
        <v>40</v>
      </c>
      <c r="E705" s="39">
        <v>25</v>
      </c>
      <c r="G705" s="155">
        <f>SUM(G694:G704)</f>
        <v>509</v>
      </c>
      <c r="H705" s="155">
        <f>SUM(H694:H704)</f>
        <v>64835155</v>
      </c>
      <c r="I705" s="65"/>
      <c r="J705" s="155">
        <f>SUM(J694:J704)</f>
        <v>519</v>
      </c>
      <c r="K705" s="155">
        <f>SUM(K694:K704)</f>
        <v>69065488.620000005</v>
      </c>
    </row>
    <row r="706" spans="1:11">
      <c r="E706" s="6"/>
      <c r="F706" s="12" t="s">
        <v>1</v>
      </c>
      <c r="G706" s="11" t="s">
        <v>1</v>
      </c>
      <c r="H706" s="10" t="s">
        <v>1</v>
      </c>
      <c r="I706" s="12" t="s">
        <v>1</v>
      </c>
      <c r="J706" s="11" t="s">
        <v>1</v>
      </c>
      <c r="K706" s="10" t="s">
        <v>1</v>
      </c>
    </row>
    <row r="707" spans="1:11">
      <c r="C707" s="1" t="s">
        <v>18</v>
      </c>
      <c r="E707" s="6"/>
      <c r="F707" s="12"/>
      <c r="G707" s="11"/>
      <c r="H707" s="10"/>
      <c r="I707" s="12"/>
      <c r="J707" s="11"/>
      <c r="K707" s="10"/>
    </row>
    <row r="709" spans="1:11">
      <c r="A709" s="9"/>
    </row>
    <row r="710" spans="1:11" s="35" customFormat="1">
      <c r="A710" s="32" t="str">
        <f>$A$83</f>
        <v xml:space="preserve">Institution No.:  </v>
      </c>
      <c r="E710" s="37"/>
      <c r="G710" s="34"/>
      <c r="H710" s="36"/>
      <c r="J710" s="34"/>
      <c r="K710" s="33" t="s">
        <v>39</v>
      </c>
    </row>
    <row r="711" spans="1:11" s="35" customFormat="1">
      <c r="A711" s="349" t="s">
        <v>38</v>
      </c>
      <c r="B711" s="349"/>
      <c r="C711" s="349"/>
      <c r="D711" s="349"/>
      <c r="E711" s="349"/>
      <c r="F711" s="349"/>
      <c r="G711" s="349"/>
      <c r="H711" s="349"/>
      <c r="I711" s="349"/>
      <c r="J711" s="349"/>
      <c r="K711" s="349"/>
    </row>
    <row r="712" spans="1:11">
      <c r="A712" s="32" t="str">
        <f>$A$42</f>
        <v xml:space="preserve">NAME: </v>
      </c>
      <c r="C712" s="1" t="str">
        <f>$D$20</f>
        <v>University of Colorado</v>
      </c>
      <c r="F712" s="64"/>
      <c r="G712" s="63"/>
      <c r="H712" s="62"/>
      <c r="J712" s="5"/>
      <c r="K712" s="30" t="str">
        <f>$K$3</f>
        <v>Date: October 13, 2015</v>
      </c>
    </row>
    <row r="713" spans="1:11">
      <c r="A713" s="25" t="s">
        <v>1</v>
      </c>
      <c r="B713" s="25" t="s">
        <v>1</v>
      </c>
      <c r="C713" s="25" t="s">
        <v>1</v>
      </c>
      <c r="D713" s="25" t="s">
        <v>1</v>
      </c>
      <c r="E713" s="25" t="s">
        <v>1</v>
      </c>
      <c r="F713" s="25" t="s">
        <v>1</v>
      </c>
      <c r="G713" s="11" t="s">
        <v>1</v>
      </c>
      <c r="H713" s="10" t="s">
        <v>1</v>
      </c>
      <c r="I713" s="25" t="s">
        <v>1</v>
      </c>
      <c r="J713" s="11" t="s">
        <v>1</v>
      </c>
      <c r="K713" s="10" t="s">
        <v>1</v>
      </c>
    </row>
    <row r="714" spans="1:11">
      <c r="A714" s="28" t="s">
        <v>15</v>
      </c>
      <c r="E714" s="28" t="s">
        <v>15</v>
      </c>
      <c r="F714" s="7"/>
      <c r="G714" s="27"/>
      <c r="H714" s="26" t="s">
        <v>14</v>
      </c>
      <c r="I714" s="7"/>
      <c r="J714" s="27"/>
      <c r="K714" s="26" t="s">
        <v>13</v>
      </c>
    </row>
    <row r="715" spans="1:11">
      <c r="A715" s="28" t="s">
        <v>11</v>
      </c>
      <c r="C715" s="29" t="s">
        <v>12</v>
      </c>
      <c r="E715" s="28" t="s">
        <v>11</v>
      </c>
      <c r="G715" s="5"/>
      <c r="H715" s="26" t="s">
        <v>10</v>
      </c>
      <c r="J715" s="5"/>
      <c r="K715" s="26" t="s">
        <v>9</v>
      </c>
    </row>
    <row r="716" spans="1:11">
      <c r="A716" s="25" t="s">
        <v>1</v>
      </c>
      <c r="B716" s="25" t="s">
        <v>1</v>
      </c>
      <c r="C716" s="25" t="s">
        <v>1</v>
      </c>
      <c r="D716" s="25" t="s">
        <v>1</v>
      </c>
      <c r="E716" s="25" t="s">
        <v>1</v>
      </c>
      <c r="F716" s="25" t="s">
        <v>1</v>
      </c>
      <c r="G716" s="11" t="s">
        <v>1</v>
      </c>
      <c r="H716" s="10" t="s">
        <v>1</v>
      </c>
      <c r="I716" s="25" t="s">
        <v>1</v>
      </c>
      <c r="J716" s="11" t="s">
        <v>1</v>
      </c>
      <c r="K716" s="10" t="s">
        <v>1</v>
      </c>
    </row>
    <row r="717" spans="1:11">
      <c r="A717" s="39">
        <v>1</v>
      </c>
      <c r="C717" s="9" t="s">
        <v>37</v>
      </c>
      <c r="E717" s="39">
        <v>1</v>
      </c>
      <c r="F717" s="21"/>
      <c r="G717" s="20"/>
      <c r="H717" s="20">
        <v>57410150</v>
      </c>
      <c r="I717" s="20"/>
      <c r="J717" s="20"/>
      <c r="K717" s="20">
        <v>68032595</v>
      </c>
    </row>
    <row r="718" spans="1:11">
      <c r="A718" s="39">
        <f t="shared" ref="A718:A735" si="4">(A717+1)</f>
        <v>2</v>
      </c>
      <c r="C718" s="21"/>
      <c r="E718" s="39">
        <f t="shared" ref="E718:E735" si="5">(E717+1)</f>
        <v>2</v>
      </c>
      <c r="F718" s="21"/>
      <c r="G718" s="60"/>
      <c r="H718" s="17"/>
      <c r="I718" s="21"/>
      <c r="J718" s="60"/>
      <c r="K718" s="17"/>
    </row>
    <row r="719" spans="1:11">
      <c r="A719" s="39">
        <f t="shared" si="4"/>
        <v>3</v>
      </c>
      <c r="C719" s="21"/>
      <c r="E719" s="39">
        <f t="shared" si="5"/>
        <v>3</v>
      </c>
      <c r="F719" s="21"/>
      <c r="G719" s="60"/>
      <c r="H719" s="17"/>
      <c r="I719" s="21"/>
      <c r="J719" s="60"/>
      <c r="K719" s="17"/>
    </row>
    <row r="720" spans="1:11">
      <c r="A720" s="39">
        <f t="shared" si="4"/>
        <v>4</v>
      </c>
      <c r="C720" s="21"/>
      <c r="E720" s="39">
        <f t="shared" si="5"/>
        <v>4</v>
      </c>
      <c r="F720" s="21"/>
      <c r="G720" s="60"/>
      <c r="H720" s="17"/>
      <c r="I720" s="21"/>
      <c r="J720" s="60"/>
      <c r="K720" s="17"/>
    </row>
    <row r="721" spans="1:11">
      <c r="A721" s="39">
        <f t="shared" si="4"/>
        <v>5</v>
      </c>
      <c r="C721" s="21"/>
      <c r="E721" s="39">
        <f t="shared" si="5"/>
        <v>5</v>
      </c>
      <c r="F721" s="21"/>
      <c r="G721" s="60"/>
      <c r="H721" s="17"/>
      <c r="I721" s="21"/>
      <c r="J721" s="60"/>
      <c r="K721" s="17"/>
    </row>
    <row r="722" spans="1:11">
      <c r="A722" s="39">
        <f t="shared" si="4"/>
        <v>6</v>
      </c>
      <c r="C722" s="21"/>
      <c r="E722" s="39">
        <f t="shared" si="5"/>
        <v>6</v>
      </c>
      <c r="F722" s="21"/>
      <c r="G722" s="60"/>
      <c r="H722" s="17"/>
      <c r="I722" s="21"/>
      <c r="J722" s="60"/>
      <c r="K722" s="17"/>
    </row>
    <row r="723" spans="1:11">
      <c r="A723" s="39">
        <f t="shared" si="4"/>
        <v>7</v>
      </c>
      <c r="C723" s="21"/>
      <c r="E723" s="39">
        <f t="shared" si="5"/>
        <v>7</v>
      </c>
      <c r="F723" s="21"/>
      <c r="G723" s="60"/>
      <c r="H723" s="17"/>
      <c r="I723" s="21"/>
      <c r="J723" s="60"/>
      <c r="K723" s="17"/>
    </row>
    <row r="724" spans="1:11">
      <c r="A724" s="39">
        <f t="shared" si="4"/>
        <v>8</v>
      </c>
      <c r="C724" s="21"/>
      <c r="E724" s="39">
        <f t="shared" si="5"/>
        <v>8</v>
      </c>
      <c r="F724" s="21"/>
      <c r="G724" s="60"/>
      <c r="H724" s="17"/>
      <c r="I724" s="21"/>
      <c r="J724" s="60"/>
      <c r="K724" s="17"/>
    </row>
    <row r="725" spans="1:11">
      <c r="A725" s="39">
        <f t="shared" si="4"/>
        <v>9</v>
      </c>
      <c r="C725" s="21"/>
      <c r="E725" s="39">
        <f t="shared" si="5"/>
        <v>9</v>
      </c>
      <c r="F725" s="21"/>
      <c r="G725" s="60"/>
      <c r="H725" s="17"/>
      <c r="I725" s="21"/>
      <c r="J725" s="60"/>
      <c r="K725" s="17"/>
    </row>
    <row r="726" spans="1:11">
      <c r="A726" s="39">
        <f t="shared" si="4"/>
        <v>10</v>
      </c>
      <c r="C726" s="21"/>
      <c r="E726" s="39">
        <f t="shared" si="5"/>
        <v>10</v>
      </c>
      <c r="F726" s="21"/>
      <c r="G726" s="60"/>
      <c r="H726" s="17"/>
      <c r="I726" s="21"/>
      <c r="J726" s="60"/>
      <c r="K726" s="17"/>
    </row>
    <row r="727" spans="1:11">
      <c r="A727" s="39">
        <f t="shared" si="4"/>
        <v>11</v>
      </c>
      <c r="C727" s="21"/>
      <c r="E727" s="39">
        <f t="shared" si="5"/>
        <v>11</v>
      </c>
      <c r="G727" s="60"/>
      <c r="H727" s="17"/>
      <c r="I727" s="21"/>
      <c r="J727" s="60"/>
      <c r="K727" s="17"/>
    </row>
    <row r="728" spans="1:11">
      <c r="A728" s="39">
        <f t="shared" si="4"/>
        <v>12</v>
      </c>
      <c r="C728" s="21"/>
      <c r="E728" s="39">
        <f t="shared" si="5"/>
        <v>12</v>
      </c>
      <c r="G728" s="60"/>
      <c r="H728" s="17"/>
      <c r="I728" s="21"/>
      <c r="J728" s="60"/>
      <c r="K728" s="17"/>
    </row>
    <row r="729" spans="1:11">
      <c r="A729" s="39">
        <f t="shared" si="4"/>
        <v>13</v>
      </c>
      <c r="C729" s="21"/>
      <c r="E729" s="39">
        <f t="shared" si="5"/>
        <v>13</v>
      </c>
      <c r="F729" s="21"/>
      <c r="G729" s="60"/>
      <c r="H729" s="17"/>
      <c r="I729" s="21"/>
      <c r="J729" s="60"/>
      <c r="K729" s="17"/>
    </row>
    <row r="730" spans="1:11">
      <c r="A730" s="39">
        <f t="shared" si="4"/>
        <v>14</v>
      </c>
      <c r="C730" s="21"/>
      <c r="E730" s="39">
        <f t="shared" si="5"/>
        <v>14</v>
      </c>
      <c r="F730" s="21"/>
      <c r="G730" s="60"/>
      <c r="H730" s="17"/>
      <c r="I730" s="21"/>
      <c r="J730" s="60"/>
      <c r="K730" s="17"/>
    </row>
    <row r="731" spans="1:11">
      <c r="A731" s="39">
        <f t="shared" si="4"/>
        <v>15</v>
      </c>
      <c r="C731" s="21"/>
      <c r="E731" s="39">
        <f t="shared" si="5"/>
        <v>15</v>
      </c>
      <c r="F731" s="21"/>
      <c r="G731" s="60"/>
      <c r="H731" s="17"/>
      <c r="I731" s="21"/>
      <c r="J731" s="60"/>
      <c r="K731" s="17"/>
    </row>
    <row r="732" spans="1:11">
      <c r="A732" s="39">
        <f t="shared" si="4"/>
        <v>16</v>
      </c>
      <c r="C732" s="21"/>
      <c r="E732" s="39">
        <f t="shared" si="5"/>
        <v>16</v>
      </c>
      <c r="F732" s="21"/>
      <c r="G732" s="60"/>
      <c r="H732" s="17"/>
      <c r="I732" s="21"/>
      <c r="J732" s="60"/>
      <c r="K732" s="17"/>
    </row>
    <row r="733" spans="1:11">
      <c r="A733" s="39">
        <f t="shared" si="4"/>
        <v>17</v>
      </c>
      <c r="C733" s="21"/>
      <c r="E733" s="39">
        <f t="shared" si="5"/>
        <v>17</v>
      </c>
      <c r="F733" s="21"/>
      <c r="G733" s="60"/>
      <c r="H733" s="17"/>
      <c r="I733" s="21"/>
      <c r="J733" s="60"/>
      <c r="K733" s="17"/>
    </row>
    <row r="734" spans="1:11">
      <c r="A734" s="39">
        <f t="shared" si="4"/>
        <v>18</v>
      </c>
      <c r="C734" s="21"/>
      <c r="E734" s="39">
        <f t="shared" si="5"/>
        <v>18</v>
      </c>
      <c r="F734" s="21"/>
      <c r="G734" s="60"/>
      <c r="H734" s="17"/>
      <c r="I734" s="21"/>
      <c r="J734" s="60"/>
      <c r="K734" s="17"/>
    </row>
    <row r="735" spans="1:11">
      <c r="A735" s="39">
        <f t="shared" si="4"/>
        <v>19</v>
      </c>
      <c r="C735" s="21"/>
      <c r="E735" s="39">
        <f t="shared" si="5"/>
        <v>19</v>
      </c>
      <c r="F735" s="21"/>
      <c r="G735" s="60"/>
      <c r="H735" s="17"/>
      <c r="I735" s="21"/>
      <c r="J735" s="60"/>
      <c r="K735" s="17"/>
    </row>
    <row r="736" spans="1:11">
      <c r="A736" s="39">
        <v>20</v>
      </c>
      <c r="E736" s="39">
        <v>20</v>
      </c>
      <c r="F736" s="12"/>
      <c r="G736" s="11"/>
      <c r="H736" s="10"/>
      <c r="I736" s="12"/>
      <c r="J736" s="11"/>
      <c r="K736" s="10"/>
    </row>
    <row r="737" spans="1:11">
      <c r="A737" s="39">
        <v>21</v>
      </c>
      <c r="E737" s="39">
        <v>21</v>
      </c>
      <c r="F737" s="12"/>
      <c r="G737" s="11"/>
      <c r="H737" s="4"/>
      <c r="I737" s="12"/>
      <c r="J737" s="11"/>
      <c r="K737" s="4"/>
    </row>
    <row r="738" spans="1:11">
      <c r="A738" s="39">
        <v>22</v>
      </c>
      <c r="E738" s="39">
        <v>22</v>
      </c>
      <c r="G738" s="5"/>
      <c r="H738" s="4"/>
      <c r="J738" s="5"/>
      <c r="K738" s="4"/>
    </row>
    <row r="739" spans="1:11">
      <c r="A739" s="39">
        <v>23</v>
      </c>
      <c r="D739" s="59"/>
      <c r="E739" s="39">
        <v>23</v>
      </c>
      <c r="H739" s="4"/>
      <c r="K739" s="4"/>
    </row>
    <row r="740" spans="1:11">
      <c r="A740" s="39">
        <v>24</v>
      </c>
      <c r="D740" s="59"/>
      <c r="E740" s="39">
        <v>24</v>
      </c>
      <c r="H740" s="4"/>
      <c r="K740" s="4"/>
    </row>
    <row r="741" spans="1:11">
      <c r="F741" s="12" t="s">
        <v>1</v>
      </c>
      <c r="G741" s="11" t="s">
        <v>1</v>
      </c>
      <c r="H741" s="10"/>
      <c r="I741" s="12"/>
      <c r="J741" s="11"/>
      <c r="K741" s="10"/>
    </row>
    <row r="742" spans="1:11">
      <c r="A742" s="39">
        <v>25</v>
      </c>
      <c r="C742" s="9" t="s">
        <v>36</v>
      </c>
      <c r="E742" s="39">
        <v>25</v>
      </c>
      <c r="G742" s="15"/>
      <c r="H742" s="14">
        <f>SUM(H717:H740)</f>
        <v>57410150</v>
      </c>
      <c r="I742" s="14"/>
      <c r="J742" s="15"/>
      <c r="K742" s="14">
        <f>SUM(K717:K740)</f>
        <v>68032595</v>
      </c>
    </row>
    <row r="743" spans="1:11">
      <c r="D743" s="59"/>
      <c r="F743" s="12" t="s">
        <v>1</v>
      </c>
      <c r="G743" s="11" t="s">
        <v>1</v>
      </c>
      <c r="H743" s="10"/>
      <c r="I743" s="12"/>
      <c r="J743" s="11"/>
      <c r="K743" s="10"/>
    </row>
    <row r="744" spans="1:11">
      <c r="F744" s="12"/>
      <c r="G744" s="11"/>
      <c r="H744" s="10"/>
      <c r="I744" s="12"/>
      <c r="J744" s="11"/>
      <c r="K744" s="10"/>
    </row>
    <row r="745" spans="1:11" ht="24.75" customHeight="1">
      <c r="C745" s="346" t="s">
        <v>252</v>
      </c>
      <c r="D745" s="346"/>
      <c r="E745" s="346"/>
      <c r="F745" s="346"/>
      <c r="G745" s="346"/>
      <c r="H745" s="346"/>
      <c r="I745" s="346"/>
      <c r="J745" s="346"/>
      <c r="K745" s="58"/>
    </row>
    <row r="746" spans="1:11" s="57" customFormat="1">
      <c r="A746" s="1"/>
      <c r="B746" s="1"/>
      <c r="C746" s="1"/>
      <c r="D746" s="1"/>
      <c r="E746" s="1"/>
      <c r="F746" s="1"/>
      <c r="G746" s="5"/>
      <c r="H746" s="4"/>
      <c r="I746" s="1"/>
      <c r="J746" s="5"/>
      <c r="K746" s="4"/>
    </row>
    <row r="747" spans="1:11">
      <c r="A747" s="9"/>
    </row>
    <row r="748" spans="1:11">
      <c r="A748" s="32" t="str">
        <f>$A$83</f>
        <v xml:space="preserve">Institution No.:  </v>
      </c>
      <c r="B748" s="35"/>
      <c r="C748" s="35"/>
      <c r="D748" s="35"/>
      <c r="E748" s="37"/>
      <c r="F748" s="35"/>
      <c r="G748" s="34"/>
      <c r="H748" s="36"/>
      <c r="I748" s="35"/>
      <c r="J748" s="34"/>
      <c r="K748" s="33" t="s">
        <v>35</v>
      </c>
    </row>
    <row r="749" spans="1:11" s="35" customFormat="1">
      <c r="A749" s="349" t="s">
        <v>34</v>
      </c>
      <c r="B749" s="349"/>
      <c r="C749" s="349"/>
      <c r="D749" s="349"/>
      <c r="E749" s="349"/>
      <c r="F749" s="349"/>
      <c r="G749" s="349"/>
      <c r="H749" s="349"/>
      <c r="I749" s="349"/>
      <c r="J749" s="349"/>
      <c r="K749" s="349"/>
    </row>
    <row r="750" spans="1:11" s="35" customFormat="1">
      <c r="A750" s="32" t="str">
        <f>$A$42</f>
        <v xml:space="preserve">NAME: </v>
      </c>
      <c r="B750" s="1"/>
      <c r="C750" s="1" t="str">
        <f>$D$20</f>
        <v>University of Colorado</v>
      </c>
      <c r="D750" s="1"/>
      <c r="E750" s="1"/>
      <c r="F750" s="1"/>
      <c r="G750" s="56"/>
      <c r="H750" s="4"/>
      <c r="I750" s="1"/>
      <c r="J750" s="5"/>
      <c r="K750" s="30" t="str">
        <f>$K$3</f>
        <v>Date: October 13, 2015</v>
      </c>
    </row>
    <row r="751" spans="1:11">
      <c r="A751" s="25" t="s">
        <v>1</v>
      </c>
      <c r="B751" s="25" t="s">
        <v>1</v>
      </c>
      <c r="C751" s="25" t="s">
        <v>1</v>
      </c>
      <c r="D751" s="25" t="s">
        <v>1</v>
      </c>
      <c r="E751" s="25" t="s">
        <v>1</v>
      </c>
      <c r="F751" s="25" t="s">
        <v>1</v>
      </c>
      <c r="G751" s="11" t="s">
        <v>1</v>
      </c>
      <c r="H751" s="10" t="s">
        <v>1</v>
      </c>
      <c r="I751" s="25" t="s">
        <v>1</v>
      </c>
      <c r="J751" s="11" t="s">
        <v>1</v>
      </c>
      <c r="K751" s="10" t="s">
        <v>1</v>
      </c>
    </row>
    <row r="752" spans="1:11">
      <c r="A752" s="28" t="s">
        <v>15</v>
      </c>
      <c r="E752" s="28" t="s">
        <v>15</v>
      </c>
      <c r="F752" s="7"/>
      <c r="G752" s="27"/>
      <c r="H752" s="26" t="s">
        <v>14</v>
      </c>
      <c r="I752" s="7"/>
      <c r="J752" s="27"/>
      <c r="K752" s="26" t="s">
        <v>13</v>
      </c>
    </row>
    <row r="753" spans="1:11">
      <c r="A753" s="28" t="s">
        <v>11</v>
      </c>
      <c r="C753" s="29" t="s">
        <v>12</v>
      </c>
      <c r="E753" s="28" t="s">
        <v>11</v>
      </c>
      <c r="F753" s="7"/>
      <c r="G753" s="27" t="s">
        <v>33</v>
      </c>
      <c r="H753" s="26" t="s">
        <v>10</v>
      </c>
      <c r="I753" s="7"/>
      <c r="J753" s="27" t="s">
        <v>33</v>
      </c>
      <c r="K753" s="26" t="s">
        <v>9</v>
      </c>
    </row>
    <row r="754" spans="1:11">
      <c r="A754" s="25" t="s">
        <v>1</v>
      </c>
      <c r="B754" s="25" t="s">
        <v>1</v>
      </c>
      <c r="C754" s="25" t="s">
        <v>1</v>
      </c>
      <c r="D754" s="25" t="s">
        <v>1</v>
      </c>
      <c r="E754" s="25" t="s">
        <v>1</v>
      </c>
      <c r="F754" s="25" t="s">
        <v>1</v>
      </c>
      <c r="G754" s="11" t="s">
        <v>1</v>
      </c>
      <c r="H754" s="10" t="s">
        <v>1</v>
      </c>
      <c r="I754" s="25" t="s">
        <v>1</v>
      </c>
      <c r="J754" s="11" t="s">
        <v>1</v>
      </c>
      <c r="K754" s="10" t="s">
        <v>1</v>
      </c>
    </row>
    <row r="755" spans="1:11">
      <c r="A755" s="49">
        <v>1</v>
      </c>
      <c r="B755" s="55"/>
      <c r="C755" s="48" t="s">
        <v>32</v>
      </c>
      <c r="D755" s="55"/>
      <c r="E755" s="49">
        <v>1</v>
      </c>
      <c r="F755" s="55"/>
      <c r="G755" s="54"/>
      <c r="H755" s="53"/>
      <c r="I755" s="55"/>
      <c r="J755" s="54"/>
      <c r="K755" s="53"/>
    </row>
    <row r="756" spans="1:11">
      <c r="A756" s="49">
        <v>2</v>
      </c>
      <c r="B756" s="55"/>
      <c r="C756" s="48" t="s">
        <v>32</v>
      </c>
      <c r="D756" s="55"/>
      <c r="E756" s="49">
        <v>2</v>
      </c>
      <c r="F756" s="55"/>
      <c r="G756" s="54"/>
      <c r="H756" s="53"/>
      <c r="I756" s="55"/>
      <c r="J756" s="54"/>
      <c r="K756" s="53"/>
    </row>
    <row r="757" spans="1:11">
      <c r="A757" s="49">
        <v>3</v>
      </c>
      <c r="B757" s="48"/>
      <c r="C757" s="48" t="s">
        <v>32</v>
      </c>
      <c r="D757" s="48"/>
      <c r="E757" s="49">
        <v>3</v>
      </c>
      <c r="F757" s="52"/>
      <c r="G757" s="51"/>
      <c r="H757" s="50"/>
      <c r="I757" s="50"/>
      <c r="J757" s="51"/>
      <c r="K757" s="50"/>
    </row>
    <row r="758" spans="1:11">
      <c r="A758" s="49">
        <v>4</v>
      </c>
      <c r="B758" s="48"/>
      <c r="C758" s="48" t="s">
        <v>32</v>
      </c>
      <c r="D758" s="48"/>
      <c r="E758" s="49">
        <v>4</v>
      </c>
      <c r="F758" s="52"/>
      <c r="G758" s="51"/>
      <c r="H758" s="50"/>
      <c r="I758" s="50"/>
      <c r="J758" s="51"/>
      <c r="K758" s="50"/>
    </row>
    <row r="759" spans="1:11">
      <c r="A759" s="49">
        <v>5</v>
      </c>
      <c r="B759" s="48"/>
      <c r="C759" s="48" t="s">
        <v>32</v>
      </c>
      <c r="D759" s="48"/>
      <c r="E759" s="48">
        <v>5</v>
      </c>
      <c r="F759" s="48"/>
      <c r="G759" s="47"/>
      <c r="H759" s="46"/>
      <c r="I759" s="48"/>
      <c r="J759" s="47"/>
      <c r="K759" s="46"/>
    </row>
    <row r="760" spans="1:11">
      <c r="A760" s="39">
        <v>6</v>
      </c>
      <c r="C760" s="9" t="s">
        <v>31</v>
      </c>
      <c r="E760" s="39">
        <v>6</v>
      </c>
      <c r="F760" s="21"/>
      <c r="G760" s="41"/>
      <c r="H760" s="41"/>
      <c r="I760" s="20"/>
      <c r="J760" s="41"/>
      <c r="K760" s="41"/>
    </row>
    <row r="761" spans="1:11">
      <c r="A761" s="39">
        <v>7</v>
      </c>
      <c r="C761" s="9" t="s">
        <v>30</v>
      </c>
      <c r="E761" s="39">
        <v>7</v>
      </c>
      <c r="F761" s="21"/>
      <c r="G761" s="41"/>
      <c r="H761" s="20"/>
      <c r="I761" s="20"/>
      <c r="J761" s="41"/>
      <c r="K761" s="20"/>
    </row>
    <row r="762" spans="1:11">
      <c r="A762" s="39">
        <v>8</v>
      </c>
      <c r="C762" s="9" t="s">
        <v>29</v>
      </c>
      <c r="E762" s="39">
        <v>8</v>
      </c>
      <c r="F762" s="21"/>
      <c r="G762" s="41"/>
      <c r="H762" s="20"/>
      <c r="I762" s="20"/>
      <c r="J762" s="41"/>
      <c r="K762" s="20"/>
    </row>
    <row r="763" spans="1:11">
      <c r="A763" s="39">
        <v>9</v>
      </c>
      <c r="C763" s="9" t="s">
        <v>28</v>
      </c>
      <c r="E763" s="39">
        <v>9</v>
      </c>
      <c r="F763" s="21"/>
      <c r="G763" s="41">
        <f>SUM(G760:G762)</f>
        <v>0</v>
      </c>
      <c r="H763" s="41">
        <f>SUM(H760:H762)</f>
        <v>0</v>
      </c>
      <c r="I763" s="41"/>
      <c r="J763" s="41">
        <f>SUM(J760:J762)</f>
        <v>0</v>
      </c>
      <c r="K763" s="41">
        <f>SUM(K760:K762)</f>
        <v>0</v>
      </c>
    </row>
    <row r="764" spans="1:11">
      <c r="A764" s="39">
        <v>10</v>
      </c>
      <c r="C764" s="9"/>
      <c r="E764" s="39">
        <v>10</v>
      </c>
      <c r="F764" s="21"/>
      <c r="G764" s="41"/>
      <c r="H764" s="20"/>
      <c r="I764" s="20"/>
      <c r="J764" s="41"/>
      <c r="K764" s="20"/>
    </row>
    <row r="765" spans="1:11">
      <c r="A765" s="39">
        <v>11</v>
      </c>
      <c r="C765" s="9" t="s">
        <v>27</v>
      </c>
      <c r="E765" s="39">
        <v>11</v>
      </c>
      <c r="F765" s="21"/>
      <c r="G765" s="41"/>
      <c r="H765" s="20"/>
      <c r="I765" s="20"/>
      <c r="J765" s="41"/>
      <c r="K765" s="20"/>
    </row>
    <row r="766" spans="1:11">
      <c r="A766" s="39">
        <v>12</v>
      </c>
      <c r="C766" s="9" t="s">
        <v>26</v>
      </c>
      <c r="E766" s="39">
        <v>12</v>
      </c>
      <c r="F766" s="21"/>
      <c r="G766" s="41"/>
      <c r="H766" s="20"/>
      <c r="I766" s="20"/>
      <c r="J766" s="41"/>
      <c r="K766" s="20"/>
    </row>
    <row r="767" spans="1:11">
      <c r="A767" s="39">
        <v>13</v>
      </c>
      <c r="C767" s="9" t="s">
        <v>25</v>
      </c>
      <c r="E767" s="39">
        <v>13</v>
      </c>
      <c r="F767" s="21"/>
      <c r="G767" s="41">
        <f>SUM(G765:G766)</f>
        <v>0</v>
      </c>
      <c r="H767" s="41">
        <f>SUM(H765:H766)</f>
        <v>0</v>
      </c>
      <c r="I767" s="15"/>
      <c r="J767" s="41">
        <f>SUM(J765:J766)</f>
        <v>0</v>
      </c>
      <c r="K767" s="41">
        <f>SUM(K765:K766)</f>
        <v>0</v>
      </c>
    </row>
    <row r="768" spans="1:11">
      <c r="A768" s="39">
        <v>14</v>
      </c>
      <c r="E768" s="39">
        <v>14</v>
      </c>
      <c r="F768" s="21"/>
      <c r="G768" s="44"/>
      <c r="H768" s="20"/>
      <c r="I768" s="14"/>
      <c r="J768" s="44"/>
      <c r="K768" s="20"/>
    </row>
    <row r="769" spans="1:11">
      <c r="A769" s="39">
        <v>15</v>
      </c>
      <c r="C769" s="9" t="s">
        <v>24</v>
      </c>
      <c r="E769" s="39">
        <v>15</v>
      </c>
      <c r="G769" s="43">
        <f>SUM(G763+G767)</f>
        <v>0</v>
      </c>
      <c r="H769" s="14">
        <f>SUM(H763+H767)</f>
        <v>0</v>
      </c>
      <c r="I769" s="14"/>
      <c r="J769" s="43">
        <f>SUM(J763+J767)</f>
        <v>0</v>
      </c>
      <c r="K769" s="14">
        <f>SUM(K763+K767)</f>
        <v>0</v>
      </c>
    </row>
    <row r="770" spans="1:11">
      <c r="A770" s="39">
        <v>16</v>
      </c>
      <c r="E770" s="39">
        <v>16</v>
      </c>
      <c r="G770" s="43"/>
      <c r="H770" s="14"/>
      <c r="I770" s="14"/>
      <c r="J770" s="43"/>
      <c r="K770" s="14"/>
    </row>
    <row r="771" spans="1:11">
      <c r="A771" s="39">
        <v>17</v>
      </c>
      <c r="C771" s="9" t="s">
        <v>23</v>
      </c>
      <c r="E771" s="39">
        <v>17</v>
      </c>
      <c r="F771" s="21"/>
      <c r="G771" s="41"/>
      <c r="H771" s="20"/>
      <c r="I771" s="20"/>
      <c r="J771" s="41"/>
      <c r="K771" s="20"/>
    </row>
    <row r="772" spans="1:11">
      <c r="A772" s="39">
        <v>18</v>
      </c>
      <c r="E772" s="39">
        <v>18</v>
      </c>
      <c r="F772" s="21"/>
      <c r="G772" s="41"/>
      <c r="H772" s="20"/>
      <c r="I772" s="20"/>
      <c r="J772" s="41"/>
      <c r="K772" s="20"/>
    </row>
    <row r="773" spans="1:11">
      <c r="A773" s="39">
        <v>19</v>
      </c>
      <c r="C773" s="9" t="s">
        <v>22</v>
      </c>
      <c r="E773" s="39">
        <v>19</v>
      </c>
      <c r="F773" s="21"/>
      <c r="G773" s="41"/>
      <c r="H773" s="20"/>
      <c r="I773" s="20"/>
      <c r="J773" s="41"/>
      <c r="K773" s="20"/>
    </row>
    <row r="774" spans="1:11">
      <c r="A774" s="39">
        <v>20</v>
      </c>
      <c r="C774" s="42" t="s">
        <v>21</v>
      </c>
      <c r="E774" s="39">
        <v>20</v>
      </c>
      <c r="F774" s="21"/>
      <c r="G774" s="41"/>
      <c r="H774" s="20"/>
      <c r="I774" s="20"/>
      <c r="J774" s="41"/>
      <c r="K774" s="20"/>
    </row>
    <row r="775" spans="1:11">
      <c r="A775" s="39">
        <v>21</v>
      </c>
      <c r="C775" s="42"/>
      <c r="E775" s="39">
        <v>21</v>
      </c>
      <c r="F775" s="21"/>
      <c r="G775" s="41"/>
      <c r="H775" s="20"/>
      <c r="I775" s="20"/>
      <c r="J775" s="41"/>
      <c r="K775" s="20"/>
    </row>
    <row r="776" spans="1:11">
      <c r="A776" s="39">
        <v>22</v>
      </c>
      <c r="C776" s="9"/>
      <c r="E776" s="39">
        <v>22</v>
      </c>
      <c r="G776" s="41"/>
      <c r="H776" s="20"/>
      <c r="I776" s="20"/>
      <c r="J776" s="41"/>
      <c r="K776" s="20"/>
    </row>
    <row r="777" spans="1:11">
      <c r="A777" s="39">
        <v>23</v>
      </c>
      <c r="C777" s="9" t="s">
        <v>20</v>
      </c>
      <c r="E777" s="39">
        <v>23</v>
      </c>
      <c r="G777" s="41"/>
      <c r="H777" s="20"/>
      <c r="I777" s="20"/>
      <c r="J777" s="41"/>
      <c r="K777" s="20"/>
    </row>
    <row r="778" spans="1:11">
      <c r="A778" s="39">
        <v>24</v>
      </c>
      <c r="C778" s="9"/>
      <c r="E778" s="39">
        <v>24</v>
      </c>
      <c r="G778" s="41"/>
      <c r="H778" s="20"/>
      <c r="I778" s="20"/>
      <c r="J778" s="41"/>
      <c r="K778" s="20"/>
    </row>
    <row r="779" spans="1:11">
      <c r="A779" s="39"/>
      <c r="E779" s="39">
        <v>25</v>
      </c>
      <c r="F779" s="12" t="s">
        <v>1</v>
      </c>
      <c r="G779" s="40"/>
      <c r="H779" s="10"/>
      <c r="I779" s="12"/>
      <c r="J779" s="40"/>
      <c r="K779" s="10"/>
    </row>
    <row r="780" spans="1:11">
      <c r="A780" s="39">
        <v>25</v>
      </c>
      <c r="C780" s="9" t="s">
        <v>19</v>
      </c>
      <c r="E780" s="39"/>
      <c r="G780" s="14">
        <f>SUM(G769:G778)</f>
        <v>0</v>
      </c>
      <c r="H780" s="14">
        <f>SUM(H769:H778)</f>
        <v>0</v>
      </c>
      <c r="I780" s="38"/>
      <c r="J780" s="14">
        <f>SUM(J769:J778)</f>
        <v>0</v>
      </c>
      <c r="K780" s="14">
        <f>SUM(K769:K778)</f>
        <v>0</v>
      </c>
    </row>
    <row r="781" spans="1:11">
      <c r="F781" s="12" t="s">
        <v>1</v>
      </c>
      <c r="G781" s="11"/>
      <c r="H781" s="10"/>
      <c r="I781" s="12"/>
      <c r="J781" s="11"/>
      <c r="K781" s="10"/>
    </row>
    <row r="782" spans="1:11">
      <c r="A782" s="9"/>
      <c r="C782" s="1" t="s">
        <v>18</v>
      </c>
    </row>
    <row r="784" spans="1:11">
      <c r="A784" s="9"/>
      <c r="H784" s="4"/>
      <c r="K784" s="4"/>
    </row>
    <row r="785" spans="1:11">
      <c r="A785" s="32" t="str">
        <f>$A$83</f>
        <v xml:space="preserve">Institution No.:  </v>
      </c>
      <c r="B785" s="35"/>
      <c r="C785" s="35"/>
      <c r="D785" s="35"/>
      <c r="E785" s="37"/>
      <c r="F785" s="35"/>
      <c r="G785" s="34"/>
      <c r="H785" s="36"/>
      <c r="I785" s="35"/>
      <c r="J785" s="34"/>
      <c r="K785" s="33" t="s">
        <v>17</v>
      </c>
    </row>
    <row r="786" spans="1:11">
      <c r="A786" s="350" t="s">
        <v>16</v>
      </c>
      <c r="B786" s="350"/>
      <c r="C786" s="350"/>
      <c r="D786" s="350"/>
      <c r="E786" s="350"/>
      <c r="F786" s="350"/>
      <c r="G786" s="350"/>
      <c r="H786" s="350"/>
      <c r="I786" s="350"/>
      <c r="J786" s="350"/>
      <c r="K786" s="350"/>
    </row>
    <row r="787" spans="1:11">
      <c r="A787" s="32" t="str">
        <f>$A$42</f>
        <v xml:space="preserve">NAME: </v>
      </c>
      <c r="C787" s="1" t="str">
        <f>$D$20</f>
        <v>University of Colorado</v>
      </c>
      <c r="H787" s="31"/>
      <c r="J787" s="5"/>
      <c r="K787" s="30" t="str">
        <f>$K$3</f>
        <v>Date: October 13, 2015</v>
      </c>
    </row>
    <row r="788" spans="1:11">
      <c r="A788" s="25" t="s">
        <v>1</v>
      </c>
      <c r="B788" s="25" t="s">
        <v>1</v>
      </c>
      <c r="C788" s="25" t="s">
        <v>1</v>
      </c>
      <c r="D788" s="25" t="s">
        <v>1</v>
      </c>
      <c r="E788" s="25" t="s">
        <v>1</v>
      </c>
      <c r="F788" s="25" t="s">
        <v>1</v>
      </c>
      <c r="G788" s="11" t="s">
        <v>1</v>
      </c>
      <c r="H788" s="10" t="s">
        <v>1</v>
      </c>
      <c r="I788" s="25" t="s">
        <v>1</v>
      </c>
      <c r="J788" s="11" t="s">
        <v>1</v>
      </c>
      <c r="K788" s="10" t="s">
        <v>1</v>
      </c>
    </row>
    <row r="789" spans="1:11">
      <c r="A789" s="28" t="s">
        <v>15</v>
      </c>
      <c r="E789" s="28" t="s">
        <v>15</v>
      </c>
      <c r="F789" s="7"/>
      <c r="G789" s="27"/>
      <c r="H789" s="26" t="s">
        <v>14</v>
      </c>
      <c r="I789" s="7"/>
      <c r="J789" s="27"/>
      <c r="K789" s="26" t="s">
        <v>13</v>
      </c>
    </row>
    <row r="790" spans="1:11">
      <c r="A790" s="28" t="s">
        <v>11</v>
      </c>
      <c r="C790" s="29" t="s">
        <v>12</v>
      </c>
      <c r="E790" s="28" t="s">
        <v>11</v>
      </c>
      <c r="F790" s="7"/>
      <c r="G790" s="27"/>
      <c r="H790" s="26" t="s">
        <v>10</v>
      </c>
      <c r="I790" s="7"/>
      <c r="J790" s="27"/>
      <c r="K790" s="26" t="s">
        <v>9</v>
      </c>
    </row>
    <row r="791" spans="1:11">
      <c r="A791" s="25" t="s">
        <v>1</v>
      </c>
      <c r="B791" s="25" t="s">
        <v>1</v>
      </c>
      <c r="C791" s="25" t="s">
        <v>1</v>
      </c>
      <c r="D791" s="25" t="s">
        <v>1</v>
      </c>
      <c r="E791" s="25" t="s">
        <v>1</v>
      </c>
      <c r="F791" s="25" t="s">
        <v>1</v>
      </c>
      <c r="G791" s="11" t="s">
        <v>1</v>
      </c>
      <c r="H791" s="10" t="s">
        <v>1</v>
      </c>
      <c r="I791" s="25" t="s">
        <v>1</v>
      </c>
      <c r="J791" s="11" t="s">
        <v>1</v>
      </c>
      <c r="K791" s="10" t="s">
        <v>1</v>
      </c>
    </row>
    <row r="792" spans="1:11">
      <c r="A792" s="16">
        <v>1</v>
      </c>
      <c r="C792" s="1" t="s">
        <v>8</v>
      </c>
      <c r="E792" s="16">
        <v>1</v>
      </c>
      <c r="F792" s="21"/>
      <c r="G792" s="20"/>
      <c r="H792" s="20">
        <v>995746</v>
      </c>
      <c r="I792" s="20"/>
      <c r="J792" s="20"/>
      <c r="K792" s="20"/>
    </row>
    <row r="793" spans="1:11">
      <c r="A793" s="16">
        <v>2</v>
      </c>
      <c r="E793" s="16">
        <v>2</v>
      </c>
      <c r="F793" s="21"/>
      <c r="G793" s="20"/>
      <c r="H793" s="20"/>
      <c r="I793" s="20"/>
      <c r="J793" s="20"/>
      <c r="K793" s="20"/>
    </row>
    <row r="794" spans="1:11">
      <c r="A794" s="16">
        <v>3</v>
      </c>
      <c r="C794" s="21"/>
      <c r="E794" s="16">
        <v>3</v>
      </c>
      <c r="F794" s="21"/>
      <c r="G794" s="20"/>
      <c r="H794" s="20"/>
      <c r="I794" s="20"/>
      <c r="J794" s="20"/>
      <c r="K794" s="20"/>
    </row>
    <row r="795" spans="1:11">
      <c r="A795" s="16">
        <v>4</v>
      </c>
      <c r="C795" s="21"/>
      <c r="E795" s="16">
        <v>4</v>
      </c>
      <c r="F795" s="21"/>
      <c r="G795" s="20"/>
      <c r="H795" s="20"/>
      <c r="I795" s="20"/>
      <c r="J795" s="20"/>
      <c r="K795" s="20"/>
    </row>
    <row r="796" spans="1:11">
      <c r="A796" s="16">
        <v>5</v>
      </c>
      <c r="C796" s="9"/>
      <c r="E796" s="16">
        <v>5</v>
      </c>
      <c r="F796" s="21"/>
      <c r="G796" s="20"/>
      <c r="H796" s="20"/>
      <c r="I796" s="20"/>
      <c r="J796" s="20"/>
      <c r="K796" s="20"/>
    </row>
    <row r="797" spans="1:11">
      <c r="A797" s="16">
        <v>6</v>
      </c>
      <c r="C797" s="21"/>
      <c r="E797" s="16">
        <v>6</v>
      </c>
      <c r="F797" s="21"/>
      <c r="G797" s="20"/>
      <c r="H797" s="20"/>
      <c r="I797" s="20"/>
      <c r="J797" s="20"/>
      <c r="K797" s="20"/>
    </row>
    <row r="798" spans="1:11">
      <c r="A798" s="16">
        <v>7</v>
      </c>
      <c r="C798" s="21"/>
      <c r="E798" s="16">
        <v>7</v>
      </c>
      <c r="F798" s="21"/>
      <c r="G798" s="20"/>
      <c r="H798" s="20"/>
      <c r="I798" s="20"/>
      <c r="J798" s="20"/>
      <c r="K798" s="20"/>
    </row>
    <row r="799" spans="1:11">
      <c r="A799" s="16">
        <v>8</v>
      </c>
      <c r="E799" s="16">
        <v>8</v>
      </c>
      <c r="F799" s="21"/>
      <c r="G799" s="20"/>
      <c r="H799" s="20"/>
      <c r="I799" s="20"/>
      <c r="J799" s="20"/>
      <c r="K799" s="20"/>
    </row>
    <row r="800" spans="1:11">
      <c r="A800" s="16">
        <v>9</v>
      </c>
      <c r="E800" s="16">
        <v>9</v>
      </c>
      <c r="F800" s="21"/>
      <c r="G800" s="20"/>
      <c r="H800" s="20"/>
      <c r="I800" s="20"/>
      <c r="J800" s="20"/>
      <c r="K800" s="20"/>
    </row>
    <row r="801" spans="1:11">
      <c r="A801" s="24"/>
      <c r="E801" s="24"/>
      <c r="F801" s="12" t="s">
        <v>1</v>
      </c>
      <c r="G801" s="23" t="s">
        <v>1</v>
      </c>
      <c r="H801" s="23"/>
      <c r="I801" s="23"/>
      <c r="J801" s="23"/>
      <c r="K801" s="23"/>
    </row>
    <row r="802" spans="1:11">
      <c r="A802" s="16">
        <v>10</v>
      </c>
      <c r="C802" s="1" t="s">
        <v>7</v>
      </c>
      <c r="E802" s="16">
        <v>10</v>
      </c>
      <c r="G802" s="15"/>
      <c r="H802" s="20">
        <f>SUM(H792:H800)</f>
        <v>995746</v>
      </c>
      <c r="I802" s="14"/>
      <c r="J802" s="15"/>
      <c r="K802" s="20">
        <f>SUM(K792:K800)</f>
        <v>0</v>
      </c>
    </row>
    <row r="803" spans="1:11">
      <c r="A803" s="16"/>
      <c r="E803" s="16"/>
      <c r="F803" s="12" t="s">
        <v>1</v>
      </c>
      <c r="G803" s="23" t="s">
        <v>1</v>
      </c>
      <c r="H803" s="23"/>
      <c r="I803" s="23"/>
      <c r="J803" s="23"/>
      <c r="K803" s="23"/>
    </row>
    <row r="804" spans="1:11">
      <c r="A804" s="16">
        <v>11</v>
      </c>
      <c r="C804" s="21"/>
      <c r="E804" s="16">
        <v>11</v>
      </c>
      <c r="F804" s="21"/>
      <c r="G804" s="20"/>
      <c r="H804" s="20"/>
      <c r="I804" s="20"/>
      <c r="J804" s="20"/>
      <c r="K804" s="20"/>
    </row>
    <row r="805" spans="1:11">
      <c r="A805" s="16">
        <v>12</v>
      </c>
      <c r="C805" s="9" t="s">
        <v>6</v>
      </c>
      <c r="E805" s="16">
        <v>12</v>
      </c>
      <c r="F805" s="21"/>
      <c r="G805" s="20"/>
      <c r="H805" s="20">
        <v>54948235</v>
      </c>
      <c r="I805" s="20"/>
      <c r="J805" s="20"/>
      <c r="K805" s="20">
        <v>64488103</v>
      </c>
    </row>
    <row r="806" spans="1:11">
      <c r="A806" s="16">
        <v>13</v>
      </c>
      <c r="C806" s="21" t="s">
        <v>5</v>
      </c>
      <c r="E806" s="16">
        <v>13</v>
      </c>
      <c r="F806" s="21"/>
      <c r="G806" s="20"/>
      <c r="H806" s="20">
        <v>4</v>
      </c>
      <c r="I806" s="20"/>
      <c r="J806" s="20"/>
      <c r="K806" s="20"/>
    </row>
    <row r="807" spans="1:11">
      <c r="A807" s="16">
        <v>14</v>
      </c>
      <c r="E807" s="16">
        <v>14</v>
      </c>
      <c r="F807" s="21"/>
      <c r="G807" s="20"/>
      <c r="H807" s="20"/>
      <c r="I807" s="20"/>
      <c r="J807" s="20"/>
      <c r="K807" s="20"/>
    </row>
    <row r="808" spans="1:11">
      <c r="A808" s="16">
        <v>15</v>
      </c>
      <c r="E808" s="16">
        <v>15</v>
      </c>
      <c r="F808" s="21"/>
      <c r="G808" s="20"/>
      <c r="H808" s="20"/>
      <c r="I808" s="20"/>
      <c r="J808" s="20"/>
      <c r="K808" s="20"/>
    </row>
    <row r="809" spans="1:11">
      <c r="A809" s="16">
        <v>16</v>
      </c>
      <c r="E809" s="16">
        <v>16</v>
      </c>
      <c r="F809" s="21"/>
      <c r="G809" s="20"/>
      <c r="H809" s="20"/>
      <c r="I809" s="20"/>
      <c r="J809" s="20"/>
      <c r="K809" s="20"/>
    </row>
    <row r="810" spans="1:11">
      <c r="A810" s="16">
        <v>17</v>
      </c>
      <c r="C810" s="22"/>
      <c r="D810" s="18"/>
      <c r="E810" s="16">
        <v>17</v>
      </c>
      <c r="F810" s="21"/>
      <c r="G810" s="20"/>
      <c r="H810" s="20"/>
      <c r="I810" s="20"/>
      <c r="J810" s="20"/>
      <c r="K810" s="20"/>
    </row>
    <row r="811" spans="1:11">
      <c r="A811" s="16">
        <v>18</v>
      </c>
      <c r="C811" s="18"/>
      <c r="D811" s="18"/>
      <c r="E811" s="16">
        <v>18</v>
      </c>
      <c r="F811" s="21"/>
      <c r="G811" s="20"/>
      <c r="H811" s="20"/>
      <c r="I811" s="20"/>
      <c r="J811" s="20"/>
      <c r="K811" s="20"/>
    </row>
    <row r="812" spans="1:11">
      <c r="A812" s="16"/>
      <c r="C812" s="19"/>
      <c r="D812" s="18"/>
      <c r="E812" s="16"/>
      <c r="F812" s="12" t="s">
        <v>1</v>
      </c>
      <c r="G812" s="11" t="s">
        <v>1</v>
      </c>
      <c r="H812" s="10"/>
      <c r="I812" s="12"/>
      <c r="J812" s="11"/>
      <c r="K812" s="10"/>
    </row>
    <row r="813" spans="1:11">
      <c r="A813" s="16">
        <v>19</v>
      </c>
      <c r="C813" s="1" t="s">
        <v>4</v>
      </c>
      <c r="D813" s="18"/>
      <c r="E813" s="16">
        <v>19</v>
      </c>
      <c r="G813" s="14"/>
      <c r="H813" s="14">
        <f>SUM(H804:H811)</f>
        <v>54948239</v>
      </c>
      <c r="I813" s="20"/>
      <c r="J813" s="20"/>
      <c r="K813" s="14">
        <f>SUM(K804:K811)</f>
        <v>64488103</v>
      </c>
    </row>
    <row r="814" spans="1:11">
      <c r="A814" s="16"/>
      <c r="C814" s="19"/>
      <c r="D814" s="18"/>
      <c r="E814" s="16"/>
      <c r="F814" s="12" t="s">
        <v>1</v>
      </c>
      <c r="G814" s="11" t="s">
        <v>1</v>
      </c>
      <c r="H814" s="10"/>
      <c r="I814" s="12"/>
      <c r="J814" s="11"/>
      <c r="K814" s="10"/>
    </row>
    <row r="815" spans="1:11">
      <c r="A815" s="16"/>
      <c r="C815" s="18"/>
      <c r="D815" s="18"/>
      <c r="E815" s="16"/>
      <c r="H815" s="17"/>
    </row>
    <row r="816" spans="1:11">
      <c r="A816" s="16">
        <v>20</v>
      </c>
      <c r="C816" s="9" t="s">
        <v>3</v>
      </c>
      <c r="E816" s="16">
        <v>20</v>
      </c>
      <c r="G816" s="15"/>
      <c r="H816" s="14">
        <f>SUM(H802,H813)</f>
        <v>55943985</v>
      </c>
      <c r="I816" s="14"/>
      <c r="J816" s="15"/>
      <c r="K816" s="14">
        <f>SUM(K802,K813)</f>
        <v>64488103</v>
      </c>
    </row>
    <row r="817" spans="3:11">
      <c r="C817" s="13" t="s">
        <v>2</v>
      </c>
      <c r="E817" s="6"/>
      <c r="F817" s="12" t="s">
        <v>1</v>
      </c>
      <c r="G817" s="11" t="s">
        <v>1</v>
      </c>
      <c r="H817" s="10"/>
      <c r="I817" s="12"/>
      <c r="J817" s="11"/>
      <c r="K817" s="10"/>
    </row>
    <row r="818" spans="3:11">
      <c r="C818" s="9" t="s">
        <v>0</v>
      </c>
    </row>
    <row r="819" spans="3:11">
      <c r="D819" s="9"/>
      <c r="G819" s="5"/>
      <c r="H819" s="4"/>
      <c r="I819" s="8"/>
      <c r="J819" s="5"/>
      <c r="K819" s="4"/>
    </row>
    <row r="820" spans="3:11">
      <c r="D820" s="9"/>
      <c r="G820" s="5"/>
      <c r="H820" s="4"/>
      <c r="I820" s="8"/>
      <c r="J820" s="5"/>
      <c r="K820" s="4"/>
    </row>
    <row r="821" spans="3:11">
      <c r="D821" s="9"/>
      <c r="G821" s="5"/>
      <c r="H821" s="4"/>
      <c r="I821" s="8"/>
      <c r="J821" s="5"/>
      <c r="K821" s="4"/>
    </row>
    <row r="822" spans="3:11">
      <c r="D822" s="9"/>
      <c r="G822" s="5"/>
      <c r="H822" s="4"/>
      <c r="I822" s="8"/>
      <c r="J822" s="5"/>
      <c r="K822" s="4"/>
    </row>
    <row r="823" spans="3:11">
      <c r="D823" s="9"/>
      <c r="G823" s="5"/>
      <c r="H823" s="4"/>
      <c r="I823" s="8"/>
      <c r="J823" s="5"/>
      <c r="K823" s="4"/>
    </row>
    <row r="824" spans="3:11">
      <c r="D824" s="9"/>
      <c r="G824" s="5"/>
      <c r="H824" s="4"/>
      <c r="I824" s="8"/>
      <c r="J824" s="5"/>
      <c r="K824" s="4"/>
    </row>
    <row r="825" spans="3:11">
      <c r="D825" s="9"/>
      <c r="G825" s="5"/>
      <c r="H825" s="4"/>
      <c r="I825" s="8"/>
      <c r="J825" s="5"/>
      <c r="K825" s="4"/>
    </row>
    <row r="826" spans="3:11">
      <c r="D826" s="9"/>
      <c r="G826" s="5"/>
      <c r="H826" s="4"/>
      <c r="I826" s="8"/>
      <c r="J826" s="5"/>
      <c r="K826" s="4"/>
    </row>
    <row r="827" spans="3:11">
      <c r="D827" s="9"/>
      <c r="G827" s="5"/>
      <c r="H827" s="4"/>
      <c r="I827" s="8"/>
      <c r="J827" s="5"/>
      <c r="K827" s="4"/>
    </row>
    <row r="828" spans="3:11">
      <c r="D828" s="9"/>
      <c r="G828" s="5"/>
      <c r="H828" s="4"/>
      <c r="I828" s="8"/>
      <c r="J828" s="5"/>
      <c r="K828" s="4"/>
    </row>
    <row r="829" spans="3:11">
      <c r="D829" s="9"/>
      <c r="G829" s="5"/>
      <c r="H829" s="4"/>
      <c r="I829" s="8"/>
      <c r="J829" s="5"/>
      <c r="K829" s="4"/>
    </row>
    <row r="830" spans="3:11">
      <c r="D830" s="9"/>
      <c r="G830" s="5"/>
      <c r="H830" s="4"/>
      <c r="I830" s="8"/>
      <c r="J830" s="5"/>
      <c r="K830" s="4"/>
    </row>
    <row r="831" spans="3:11">
      <c r="D831" s="9"/>
      <c r="G831" s="5"/>
      <c r="H831" s="4"/>
      <c r="I831" s="8"/>
      <c r="J831" s="5"/>
      <c r="K831" s="4"/>
    </row>
    <row r="832" spans="3:11">
      <c r="D832" s="9"/>
      <c r="G832" s="5"/>
      <c r="H832" s="4"/>
      <c r="I832" s="8"/>
      <c r="J832" s="5"/>
      <c r="K832" s="4"/>
    </row>
    <row r="833" spans="4:11">
      <c r="D833" s="9"/>
      <c r="G833" s="5"/>
      <c r="H833" s="4"/>
      <c r="I833" s="8"/>
      <c r="J833" s="5"/>
      <c r="K833" s="4"/>
    </row>
    <row r="834" spans="4:11">
      <c r="D834" s="9"/>
      <c r="G834" s="5"/>
      <c r="H834" s="4"/>
      <c r="I834" s="8"/>
      <c r="J834" s="5"/>
      <c r="K834" s="4"/>
    </row>
    <row r="835" spans="4:11">
      <c r="D835" s="9"/>
      <c r="G835" s="5"/>
      <c r="H835" s="4"/>
      <c r="I835" s="8"/>
      <c r="J835" s="5"/>
      <c r="K835" s="4"/>
    </row>
    <row r="836" spans="4:11">
      <c r="D836" s="9"/>
      <c r="G836" s="5"/>
      <c r="H836" s="4"/>
      <c r="I836" s="8"/>
      <c r="J836" s="5"/>
      <c r="K836" s="4"/>
    </row>
    <row r="837" spans="4:11">
      <c r="D837" s="9"/>
      <c r="G837" s="5"/>
      <c r="H837" s="4"/>
      <c r="I837" s="8"/>
      <c r="J837" s="5"/>
      <c r="K837" s="4"/>
    </row>
    <row r="838" spans="4:11">
      <c r="D838" s="9"/>
      <c r="G838" s="5"/>
      <c r="H838" s="4"/>
      <c r="I838" s="8"/>
      <c r="J838" s="5"/>
      <c r="K838" s="4"/>
    </row>
    <row r="839" spans="4:11">
      <c r="D839" s="9"/>
      <c r="G839" s="5"/>
      <c r="H839" s="4"/>
      <c r="I839" s="8"/>
      <c r="J839" s="5"/>
      <c r="K839" s="4"/>
    </row>
    <row r="840" spans="4:11">
      <c r="D840" s="9"/>
      <c r="G840" s="5"/>
      <c r="H840" s="4"/>
      <c r="I840" s="8"/>
      <c r="J840" s="5"/>
      <c r="K840" s="4"/>
    </row>
    <row r="841" spans="4:11">
      <c r="D841" s="9"/>
      <c r="G841" s="5"/>
      <c r="H841" s="4"/>
      <c r="I841" s="8"/>
      <c r="J841" s="5"/>
      <c r="K841" s="4"/>
    </row>
    <row r="842" spans="4:11">
      <c r="D842" s="9"/>
      <c r="G842" s="5"/>
      <c r="H842" s="4"/>
      <c r="I842" s="8"/>
      <c r="J842" s="5"/>
      <c r="K842" s="4"/>
    </row>
    <row r="843" spans="4:11">
      <c r="D843" s="9"/>
      <c r="G843" s="5"/>
      <c r="H843" s="4"/>
      <c r="I843" s="8"/>
      <c r="J843" s="5"/>
      <c r="K843" s="4"/>
    </row>
    <row r="882" spans="4:11">
      <c r="D882" s="7"/>
      <c r="F882" s="6"/>
      <c r="G882" s="5"/>
      <c r="H882" s="4"/>
      <c r="J882" s="5"/>
      <c r="K882" s="4"/>
    </row>
  </sheetData>
  <mergeCells count="28">
    <mergeCell ref="A5:K5"/>
    <mergeCell ref="A8:K8"/>
    <mergeCell ref="A9:K9"/>
    <mergeCell ref="A20:C20"/>
    <mergeCell ref="A36:K36"/>
    <mergeCell ref="C139:D139"/>
    <mergeCell ref="A175:K175"/>
    <mergeCell ref="C213:I213"/>
    <mergeCell ref="B227:K227"/>
    <mergeCell ref="A41:K41"/>
    <mergeCell ref="C79:J79"/>
    <mergeCell ref="A84:K84"/>
    <mergeCell ref="C121:J121"/>
    <mergeCell ref="A128:K128"/>
    <mergeCell ref="C135:D135"/>
    <mergeCell ref="A749:K749"/>
    <mergeCell ref="A786:K786"/>
    <mergeCell ref="A489:K489"/>
    <mergeCell ref="A526:K526"/>
    <mergeCell ref="A563:K563"/>
    <mergeCell ref="A600:K600"/>
    <mergeCell ref="A637:K637"/>
    <mergeCell ref="A674:K674"/>
    <mergeCell ref="C321:J321"/>
    <mergeCell ref="A412:K412"/>
    <mergeCell ref="A711:K711"/>
    <mergeCell ref="A450:K450"/>
    <mergeCell ref="C745:J745"/>
  </mergeCells>
  <pageMargins left="0.7" right="0.7" top="0.75" bottom="0.75" header="0.3" footer="0.3"/>
  <pageSetup scale="53" fitToHeight="47" orientation="landscape" r:id="rId1"/>
  <rowBreaks count="19" manualBreakCount="19">
    <brk id="39" max="12" man="1"/>
    <brk id="82" max="12"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882"/>
  <sheetViews>
    <sheetView showGridLines="0" zoomScaleNormal="100" zoomScaleSheetLayoutView="40" workbookViewId="0"/>
  </sheetViews>
  <sheetFormatPr defaultColWidth="11" defaultRowHeight="12"/>
  <cols>
    <col min="1" max="1" width="5.28515625" style="21" customWidth="1"/>
    <col min="2" max="2" width="2.140625" style="21" customWidth="1"/>
    <col min="3" max="3" width="35" style="21" customWidth="1"/>
    <col min="4" max="4" width="32.7109375" style="21" customWidth="1"/>
    <col min="5" max="5" width="9.28515625" style="21" customWidth="1"/>
    <col min="6" max="6" width="8.5703125" style="21" customWidth="1"/>
    <col min="7" max="7" width="17" style="60" customWidth="1"/>
    <col min="8" max="8" width="17" style="171" customWidth="1"/>
    <col min="9" max="9" width="7.5703125" style="21" customWidth="1"/>
    <col min="10" max="10" width="15.140625" style="60" customWidth="1"/>
    <col min="11" max="11" width="17.140625" style="17" bestFit="1" customWidth="1"/>
    <col min="12" max="256" width="11" style="21"/>
    <col min="257" max="257" width="5.28515625" style="21" customWidth="1"/>
    <col min="258" max="258" width="2.140625" style="21" customWidth="1"/>
    <col min="259" max="259" width="35" style="21" customWidth="1"/>
    <col min="260" max="260" width="32.7109375" style="21" customWidth="1"/>
    <col min="261" max="261" width="9.28515625" style="21" customWidth="1"/>
    <col min="262" max="262" width="8.5703125" style="21" customWidth="1"/>
    <col min="263" max="264" width="17" style="21" customWidth="1"/>
    <col min="265" max="265" width="7.5703125" style="21" customWidth="1"/>
    <col min="266" max="266" width="15.140625" style="21" customWidth="1"/>
    <col min="267" max="267" width="19.42578125" style="21" customWidth="1"/>
    <col min="268" max="512" width="11" style="21"/>
    <col min="513" max="513" width="5.28515625" style="21" customWidth="1"/>
    <col min="514" max="514" width="2.140625" style="21" customWidth="1"/>
    <col min="515" max="515" width="35" style="21" customWidth="1"/>
    <col min="516" max="516" width="32.7109375" style="21" customWidth="1"/>
    <col min="517" max="517" width="9.28515625" style="21" customWidth="1"/>
    <col min="518" max="518" width="8.5703125" style="21" customWidth="1"/>
    <col min="519" max="520" width="17" style="21" customWidth="1"/>
    <col min="521" max="521" width="7.5703125" style="21" customWidth="1"/>
    <col min="522" max="522" width="15.140625" style="21" customWidth="1"/>
    <col min="523" max="523" width="19.42578125" style="21" customWidth="1"/>
    <col min="524" max="768" width="11" style="21"/>
    <col min="769" max="769" width="5.28515625" style="21" customWidth="1"/>
    <col min="770" max="770" width="2.140625" style="21" customWidth="1"/>
    <col min="771" max="771" width="35" style="21" customWidth="1"/>
    <col min="772" max="772" width="32.7109375" style="21" customWidth="1"/>
    <col min="773" max="773" width="9.28515625" style="21" customWidth="1"/>
    <col min="774" max="774" width="8.5703125" style="21" customWidth="1"/>
    <col min="775" max="776" width="17" style="21" customWidth="1"/>
    <col min="777" max="777" width="7.5703125" style="21" customWidth="1"/>
    <col min="778" max="778" width="15.140625" style="21" customWidth="1"/>
    <col min="779" max="779" width="19.42578125" style="21" customWidth="1"/>
    <col min="780" max="1024" width="11" style="21"/>
    <col min="1025" max="1025" width="5.28515625" style="21" customWidth="1"/>
    <col min="1026" max="1026" width="2.140625" style="21" customWidth="1"/>
    <col min="1027" max="1027" width="35" style="21" customWidth="1"/>
    <col min="1028" max="1028" width="32.7109375" style="21" customWidth="1"/>
    <col min="1029" max="1029" width="9.28515625" style="21" customWidth="1"/>
    <col min="1030" max="1030" width="8.5703125" style="21" customWidth="1"/>
    <col min="1031" max="1032" width="17" style="21" customWidth="1"/>
    <col min="1033" max="1033" width="7.5703125" style="21" customWidth="1"/>
    <col min="1034" max="1034" width="15.140625" style="21" customWidth="1"/>
    <col min="1035" max="1035" width="19.42578125" style="21" customWidth="1"/>
    <col min="1036" max="1280" width="11" style="21"/>
    <col min="1281" max="1281" width="5.28515625" style="21" customWidth="1"/>
    <col min="1282" max="1282" width="2.140625" style="21" customWidth="1"/>
    <col min="1283" max="1283" width="35" style="21" customWidth="1"/>
    <col min="1284" max="1284" width="32.7109375" style="21" customWidth="1"/>
    <col min="1285" max="1285" width="9.28515625" style="21" customWidth="1"/>
    <col min="1286" max="1286" width="8.5703125" style="21" customWidth="1"/>
    <col min="1287" max="1288" width="17" style="21" customWidth="1"/>
    <col min="1289" max="1289" width="7.5703125" style="21" customWidth="1"/>
    <col min="1290" max="1290" width="15.140625" style="21" customWidth="1"/>
    <col min="1291" max="1291" width="19.42578125" style="21" customWidth="1"/>
    <col min="1292" max="1536" width="11" style="21"/>
    <col min="1537" max="1537" width="5.28515625" style="21" customWidth="1"/>
    <col min="1538" max="1538" width="2.140625" style="21" customWidth="1"/>
    <col min="1539" max="1539" width="35" style="21" customWidth="1"/>
    <col min="1540" max="1540" width="32.7109375" style="21" customWidth="1"/>
    <col min="1541" max="1541" width="9.28515625" style="21" customWidth="1"/>
    <col min="1542" max="1542" width="8.5703125" style="21" customWidth="1"/>
    <col min="1543" max="1544" width="17" style="21" customWidth="1"/>
    <col min="1545" max="1545" width="7.5703125" style="21" customWidth="1"/>
    <col min="1546" max="1546" width="15.140625" style="21" customWidth="1"/>
    <col min="1547" max="1547" width="19.42578125" style="21" customWidth="1"/>
    <col min="1548" max="1792" width="11" style="21"/>
    <col min="1793" max="1793" width="5.28515625" style="21" customWidth="1"/>
    <col min="1794" max="1794" width="2.140625" style="21" customWidth="1"/>
    <col min="1795" max="1795" width="35" style="21" customWidth="1"/>
    <col min="1796" max="1796" width="32.7109375" style="21" customWidth="1"/>
    <col min="1797" max="1797" width="9.28515625" style="21" customWidth="1"/>
    <col min="1798" max="1798" width="8.5703125" style="21" customWidth="1"/>
    <col min="1799" max="1800" width="17" style="21" customWidth="1"/>
    <col min="1801" max="1801" width="7.5703125" style="21" customWidth="1"/>
    <col min="1802" max="1802" width="15.140625" style="21" customWidth="1"/>
    <col min="1803" max="1803" width="19.42578125" style="21" customWidth="1"/>
    <col min="1804" max="2048" width="11" style="21"/>
    <col min="2049" max="2049" width="5.28515625" style="21" customWidth="1"/>
    <col min="2050" max="2050" width="2.140625" style="21" customWidth="1"/>
    <col min="2051" max="2051" width="35" style="21" customWidth="1"/>
    <col min="2052" max="2052" width="32.7109375" style="21" customWidth="1"/>
    <col min="2053" max="2053" width="9.28515625" style="21" customWidth="1"/>
    <col min="2054" max="2054" width="8.5703125" style="21" customWidth="1"/>
    <col min="2055" max="2056" width="17" style="21" customWidth="1"/>
    <col min="2057" max="2057" width="7.5703125" style="21" customWidth="1"/>
    <col min="2058" max="2058" width="15.140625" style="21" customWidth="1"/>
    <col min="2059" max="2059" width="19.42578125" style="21" customWidth="1"/>
    <col min="2060" max="2304" width="11" style="21"/>
    <col min="2305" max="2305" width="5.28515625" style="21" customWidth="1"/>
    <col min="2306" max="2306" width="2.140625" style="21" customWidth="1"/>
    <col min="2307" max="2307" width="35" style="21" customWidth="1"/>
    <col min="2308" max="2308" width="32.7109375" style="21" customWidth="1"/>
    <col min="2309" max="2309" width="9.28515625" style="21" customWidth="1"/>
    <col min="2310" max="2310" width="8.5703125" style="21" customWidth="1"/>
    <col min="2311" max="2312" width="17" style="21" customWidth="1"/>
    <col min="2313" max="2313" width="7.5703125" style="21" customWidth="1"/>
    <col min="2314" max="2314" width="15.140625" style="21" customWidth="1"/>
    <col min="2315" max="2315" width="19.42578125" style="21" customWidth="1"/>
    <col min="2316" max="2560" width="11" style="21"/>
    <col min="2561" max="2561" width="5.28515625" style="21" customWidth="1"/>
    <col min="2562" max="2562" width="2.140625" style="21" customWidth="1"/>
    <col min="2563" max="2563" width="35" style="21" customWidth="1"/>
    <col min="2564" max="2564" width="32.7109375" style="21" customWidth="1"/>
    <col min="2565" max="2565" width="9.28515625" style="21" customWidth="1"/>
    <col min="2566" max="2566" width="8.5703125" style="21" customWidth="1"/>
    <col min="2567" max="2568" width="17" style="21" customWidth="1"/>
    <col min="2569" max="2569" width="7.5703125" style="21" customWidth="1"/>
    <col min="2570" max="2570" width="15.140625" style="21" customWidth="1"/>
    <col min="2571" max="2571" width="19.42578125" style="21" customWidth="1"/>
    <col min="2572" max="2816" width="11" style="21"/>
    <col min="2817" max="2817" width="5.28515625" style="21" customWidth="1"/>
    <col min="2818" max="2818" width="2.140625" style="21" customWidth="1"/>
    <col min="2819" max="2819" width="35" style="21" customWidth="1"/>
    <col min="2820" max="2820" width="32.7109375" style="21" customWidth="1"/>
    <col min="2821" max="2821" width="9.28515625" style="21" customWidth="1"/>
    <col min="2822" max="2822" width="8.5703125" style="21" customWidth="1"/>
    <col min="2823" max="2824" width="17" style="21" customWidth="1"/>
    <col min="2825" max="2825" width="7.5703125" style="21" customWidth="1"/>
    <col min="2826" max="2826" width="15.140625" style="21" customWidth="1"/>
    <col min="2827" max="2827" width="19.42578125" style="21" customWidth="1"/>
    <col min="2828" max="3072" width="11" style="21"/>
    <col min="3073" max="3073" width="5.28515625" style="21" customWidth="1"/>
    <col min="3074" max="3074" width="2.140625" style="21" customWidth="1"/>
    <col min="3075" max="3075" width="35" style="21" customWidth="1"/>
    <col min="3076" max="3076" width="32.7109375" style="21" customWidth="1"/>
    <col min="3077" max="3077" width="9.28515625" style="21" customWidth="1"/>
    <col min="3078" max="3078" width="8.5703125" style="21" customWidth="1"/>
    <col min="3079" max="3080" width="17" style="21" customWidth="1"/>
    <col min="3081" max="3081" width="7.5703125" style="21" customWidth="1"/>
    <col min="3082" max="3082" width="15.140625" style="21" customWidth="1"/>
    <col min="3083" max="3083" width="19.42578125" style="21" customWidth="1"/>
    <col min="3084" max="3328" width="11" style="21"/>
    <col min="3329" max="3329" width="5.28515625" style="21" customWidth="1"/>
    <col min="3330" max="3330" width="2.140625" style="21" customWidth="1"/>
    <col min="3331" max="3331" width="35" style="21" customWidth="1"/>
    <col min="3332" max="3332" width="32.7109375" style="21" customWidth="1"/>
    <col min="3333" max="3333" width="9.28515625" style="21" customWidth="1"/>
    <col min="3334" max="3334" width="8.5703125" style="21" customWidth="1"/>
    <col min="3335" max="3336" width="17" style="21" customWidth="1"/>
    <col min="3337" max="3337" width="7.5703125" style="21" customWidth="1"/>
    <col min="3338" max="3338" width="15.140625" style="21" customWidth="1"/>
    <col min="3339" max="3339" width="19.42578125" style="21" customWidth="1"/>
    <col min="3340" max="3584" width="11" style="21"/>
    <col min="3585" max="3585" width="5.28515625" style="21" customWidth="1"/>
    <col min="3586" max="3586" width="2.140625" style="21" customWidth="1"/>
    <col min="3587" max="3587" width="35" style="21" customWidth="1"/>
    <col min="3588" max="3588" width="32.7109375" style="21" customWidth="1"/>
    <col min="3589" max="3589" width="9.28515625" style="21" customWidth="1"/>
    <col min="3590" max="3590" width="8.5703125" style="21" customWidth="1"/>
    <col min="3591" max="3592" width="17" style="21" customWidth="1"/>
    <col min="3593" max="3593" width="7.5703125" style="21" customWidth="1"/>
    <col min="3594" max="3594" width="15.140625" style="21" customWidth="1"/>
    <col min="3595" max="3595" width="19.42578125" style="21" customWidth="1"/>
    <col min="3596" max="3840" width="11" style="21"/>
    <col min="3841" max="3841" width="5.28515625" style="21" customWidth="1"/>
    <col min="3842" max="3842" width="2.140625" style="21" customWidth="1"/>
    <col min="3843" max="3843" width="35" style="21" customWidth="1"/>
    <col min="3844" max="3844" width="32.7109375" style="21" customWidth="1"/>
    <col min="3845" max="3845" width="9.28515625" style="21" customWidth="1"/>
    <col min="3846" max="3846" width="8.5703125" style="21" customWidth="1"/>
    <col min="3847" max="3848" width="17" style="21" customWidth="1"/>
    <col min="3849" max="3849" width="7.5703125" style="21" customWidth="1"/>
    <col min="3850" max="3850" width="15.140625" style="21" customWidth="1"/>
    <col min="3851" max="3851" width="19.42578125" style="21" customWidth="1"/>
    <col min="3852" max="4096" width="11" style="21"/>
    <col min="4097" max="4097" width="5.28515625" style="21" customWidth="1"/>
    <col min="4098" max="4098" width="2.140625" style="21" customWidth="1"/>
    <col min="4099" max="4099" width="35" style="21" customWidth="1"/>
    <col min="4100" max="4100" width="32.7109375" style="21" customWidth="1"/>
    <col min="4101" max="4101" width="9.28515625" style="21" customWidth="1"/>
    <col min="4102" max="4102" width="8.5703125" style="21" customWidth="1"/>
    <col min="4103" max="4104" width="17" style="21" customWidth="1"/>
    <col min="4105" max="4105" width="7.5703125" style="21" customWidth="1"/>
    <col min="4106" max="4106" width="15.140625" style="21" customWidth="1"/>
    <col min="4107" max="4107" width="19.42578125" style="21" customWidth="1"/>
    <col min="4108" max="4352" width="11" style="21"/>
    <col min="4353" max="4353" width="5.28515625" style="21" customWidth="1"/>
    <col min="4354" max="4354" width="2.140625" style="21" customWidth="1"/>
    <col min="4355" max="4355" width="35" style="21" customWidth="1"/>
    <col min="4356" max="4356" width="32.7109375" style="21" customWidth="1"/>
    <col min="4357" max="4357" width="9.28515625" style="21" customWidth="1"/>
    <col min="4358" max="4358" width="8.5703125" style="21" customWidth="1"/>
    <col min="4359" max="4360" width="17" style="21" customWidth="1"/>
    <col min="4361" max="4361" width="7.5703125" style="21" customWidth="1"/>
    <col min="4362" max="4362" width="15.140625" style="21" customWidth="1"/>
    <col min="4363" max="4363" width="19.42578125" style="21" customWidth="1"/>
    <col min="4364" max="4608" width="11" style="21"/>
    <col min="4609" max="4609" width="5.28515625" style="21" customWidth="1"/>
    <col min="4610" max="4610" width="2.140625" style="21" customWidth="1"/>
    <col min="4611" max="4611" width="35" style="21" customWidth="1"/>
    <col min="4612" max="4612" width="32.7109375" style="21" customWidth="1"/>
    <col min="4613" max="4613" width="9.28515625" style="21" customWidth="1"/>
    <col min="4614" max="4614" width="8.5703125" style="21" customWidth="1"/>
    <col min="4615" max="4616" width="17" style="21" customWidth="1"/>
    <col min="4617" max="4617" width="7.5703125" style="21" customWidth="1"/>
    <col min="4618" max="4618" width="15.140625" style="21" customWidth="1"/>
    <col min="4619" max="4619" width="19.42578125" style="21" customWidth="1"/>
    <col min="4620" max="4864" width="11" style="21"/>
    <col min="4865" max="4865" width="5.28515625" style="21" customWidth="1"/>
    <col min="4866" max="4866" width="2.140625" style="21" customWidth="1"/>
    <col min="4867" max="4867" width="35" style="21" customWidth="1"/>
    <col min="4868" max="4868" width="32.7109375" style="21" customWidth="1"/>
    <col min="4869" max="4869" width="9.28515625" style="21" customWidth="1"/>
    <col min="4870" max="4870" width="8.5703125" style="21" customWidth="1"/>
    <col min="4871" max="4872" width="17" style="21" customWidth="1"/>
    <col min="4873" max="4873" width="7.5703125" style="21" customWidth="1"/>
    <col min="4874" max="4874" width="15.140625" style="21" customWidth="1"/>
    <col min="4875" max="4875" width="19.42578125" style="21" customWidth="1"/>
    <col min="4876" max="5120" width="11" style="21"/>
    <col min="5121" max="5121" width="5.28515625" style="21" customWidth="1"/>
    <col min="5122" max="5122" width="2.140625" style="21" customWidth="1"/>
    <col min="5123" max="5123" width="35" style="21" customWidth="1"/>
    <col min="5124" max="5124" width="32.7109375" style="21" customWidth="1"/>
    <col min="5125" max="5125" width="9.28515625" style="21" customWidth="1"/>
    <col min="5126" max="5126" width="8.5703125" style="21" customWidth="1"/>
    <col min="5127" max="5128" width="17" style="21" customWidth="1"/>
    <col min="5129" max="5129" width="7.5703125" style="21" customWidth="1"/>
    <col min="5130" max="5130" width="15.140625" style="21" customWidth="1"/>
    <col min="5131" max="5131" width="19.42578125" style="21" customWidth="1"/>
    <col min="5132" max="5376" width="11" style="21"/>
    <col min="5377" max="5377" width="5.28515625" style="21" customWidth="1"/>
    <col min="5378" max="5378" width="2.140625" style="21" customWidth="1"/>
    <col min="5379" max="5379" width="35" style="21" customWidth="1"/>
    <col min="5380" max="5380" width="32.7109375" style="21" customWidth="1"/>
    <col min="5381" max="5381" width="9.28515625" style="21" customWidth="1"/>
    <col min="5382" max="5382" width="8.5703125" style="21" customWidth="1"/>
    <col min="5383" max="5384" width="17" style="21" customWidth="1"/>
    <col min="5385" max="5385" width="7.5703125" style="21" customWidth="1"/>
    <col min="5386" max="5386" width="15.140625" style="21" customWidth="1"/>
    <col min="5387" max="5387" width="19.42578125" style="21" customWidth="1"/>
    <col min="5388" max="5632" width="11" style="21"/>
    <col min="5633" max="5633" width="5.28515625" style="21" customWidth="1"/>
    <col min="5634" max="5634" width="2.140625" style="21" customWidth="1"/>
    <col min="5635" max="5635" width="35" style="21" customWidth="1"/>
    <col min="5636" max="5636" width="32.7109375" style="21" customWidth="1"/>
    <col min="5637" max="5637" width="9.28515625" style="21" customWidth="1"/>
    <col min="5638" max="5638" width="8.5703125" style="21" customWidth="1"/>
    <col min="5639" max="5640" width="17" style="21" customWidth="1"/>
    <col min="5641" max="5641" width="7.5703125" style="21" customWidth="1"/>
    <col min="5642" max="5642" width="15.140625" style="21" customWidth="1"/>
    <col min="5643" max="5643" width="19.42578125" style="21" customWidth="1"/>
    <col min="5644" max="5888" width="11" style="21"/>
    <col min="5889" max="5889" width="5.28515625" style="21" customWidth="1"/>
    <col min="5890" max="5890" width="2.140625" style="21" customWidth="1"/>
    <col min="5891" max="5891" width="35" style="21" customWidth="1"/>
    <col min="5892" max="5892" width="32.7109375" style="21" customWidth="1"/>
    <col min="5893" max="5893" width="9.28515625" style="21" customWidth="1"/>
    <col min="5894" max="5894" width="8.5703125" style="21" customWidth="1"/>
    <col min="5895" max="5896" width="17" style="21" customWidth="1"/>
    <col min="5897" max="5897" width="7.5703125" style="21" customWidth="1"/>
    <col min="5898" max="5898" width="15.140625" style="21" customWidth="1"/>
    <col min="5899" max="5899" width="19.42578125" style="21" customWidth="1"/>
    <col min="5900" max="6144" width="11" style="21"/>
    <col min="6145" max="6145" width="5.28515625" style="21" customWidth="1"/>
    <col min="6146" max="6146" width="2.140625" style="21" customWidth="1"/>
    <col min="6147" max="6147" width="35" style="21" customWidth="1"/>
    <col min="6148" max="6148" width="32.7109375" style="21" customWidth="1"/>
    <col min="6149" max="6149" width="9.28515625" style="21" customWidth="1"/>
    <col min="6150" max="6150" width="8.5703125" style="21" customWidth="1"/>
    <col min="6151" max="6152" width="17" style="21" customWidth="1"/>
    <col min="6153" max="6153" width="7.5703125" style="21" customWidth="1"/>
    <col min="6154" max="6154" width="15.140625" style="21" customWidth="1"/>
    <col min="6155" max="6155" width="19.42578125" style="21" customWidth="1"/>
    <col min="6156" max="6400" width="11" style="21"/>
    <col min="6401" max="6401" width="5.28515625" style="21" customWidth="1"/>
    <col min="6402" max="6402" width="2.140625" style="21" customWidth="1"/>
    <col min="6403" max="6403" width="35" style="21" customWidth="1"/>
    <col min="6404" max="6404" width="32.7109375" style="21" customWidth="1"/>
    <col min="6405" max="6405" width="9.28515625" style="21" customWidth="1"/>
    <col min="6406" max="6406" width="8.5703125" style="21" customWidth="1"/>
    <col min="6407" max="6408" width="17" style="21" customWidth="1"/>
    <col min="6409" max="6409" width="7.5703125" style="21" customWidth="1"/>
    <col min="6410" max="6410" width="15.140625" style="21" customWidth="1"/>
    <col min="6411" max="6411" width="19.42578125" style="21" customWidth="1"/>
    <col min="6412" max="6656" width="11" style="21"/>
    <col min="6657" max="6657" width="5.28515625" style="21" customWidth="1"/>
    <col min="6658" max="6658" width="2.140625" style="21" customWidth="1"/>
    <col min="6659" max="6659" width="35" style="21" customWidth="1"/>
    <col min="6660" max="6660" width="32.7109375" style="21" customWidth="1"/>
    <col min="6661" max="6661" width="9.28515625" style="21" customWidth="1"/>
    <col min="6662" max="6662" width="8.5703125" style="21" customWidth="1"/>
    <col min="6663" max="6664" width="17" style="21" customWidth="1"/>
    <col min="6665" max="6665" width="7.5703125" style="21" customWidth="1"/>
    <col min="6666" max="6666" width="15.140625" style="21" customWidth="1"/>
    <col min="6667" max="6667" width="19.42578125" style="21" customWidth="1"/>
    <col min="6668" max="6912" width="11" style="21"/>
    <col min="6913" max="6913" width="5.28515625" style="21" customWidth="1"/>
    <col min="6914" max="6914" width="2.140625" style="21" customWidth="1"/>
    <col min="6915" max="6915" width="35" style="21" customWidth="1"/>
    <col min="6916" max="6916" width="32.7109375" style="21" customWidth="1"/>
    <col min="6917" max="6917" width="9.28515625" style="21" customWidth="1"/>
    <col min="6918" max="6918" width="8.5703125" style="21" customWidth="1"/>
    <col min="6919" max="6920" width="17" style="21" customWidth="1"/>
    <col min="6921" max="6921" width="7.5703125" style="21" customWidth="1"/>
    <col min="6922" max="6922" width="15.140625" style="21" customWidth="1"/>
    <col min="6923" max="6923" width="19.42578125" style="21" customWidth="1"/>
    <col min="6924" max="7168" width="11" style="21"/>
    <col min="7169" max="7169" width="5.28515625" style="21" customWidth="1"/>
    <col min="7170" max="7170" width="2.140625" style="21" customWidth="1"/>
    <col min="7171" max="7171" width="35" style="21" customWidth="1"/>
    <col min="7172" max="7172" width="32.7109375" style="21" customWidth="1"/>
    <col min="7173" max="7173" width="9.28515625" style="21" customWidth="1"/>
    <col min="7174" max="7174" width="8.5703125" style="21" customWidth="1"/>
    <col min="7175" max="7176" width="17" style="21" customWidth="1"/>
    <col min="7177" max="7177" width="7.5703125" style="21" customWidth="1"/>
    <col min="7178" max="7178" width="15.140625" style="21" customWidth="1"/>
    <col min="7179" max="7179" width="19.42578125" style="21" customWidth="1"/>
    <col min="7180" max="7424" width="11" style="21"/>
    <col min="7425" max="7425" width="5.28515625" style="21" customWidth="1"/>
    <col min="7426" max="7426" width="2.140625" style="21" customWidth="1"/>
    <col min="7427" max="7427" width="35" style="21" customWidth="1"/>
    <col min="7428" max="7428" width="32.7109375" style="21" customWidth="1"/>
    <col min="7429" max="7429" width="9.28515625" style="21" customWidth="1"/>
    <col min="7430" max="7430" width="8.5703125" style="21" customWidth="1"/>
    <col min="7431" max="7432" width="17" style="21" customWidth="1"/>
    <col min="7433" max="7433" width="7.5703125" style="21" customWidth="1"/>
    <col min="7434" max="7434" width="15.140625" style="21" customWidth="1"/>
    <col min="7435" max="7435" width="19.42578125" style="21" customWidth="1"/>
    <col min="7436" max="7680" width="11" style="21"/>
    <col min="7681" max="7681" width="5.28515625" style="21" customWidth="1"/>
    <col min="7682" max="7682" width="2.140625" style="21" customWidth="1"/>
    <col min="7683" max="7683" width="35" style="21" customWidth="1"/>
    <col min="7684" max="7684" width="32.7109375" style="21" customWidth="1"/>
    <col min="7685" max="7685" width="9.28515625" style="21" customWidth="1"/>
    <col min="7686" max="7686" width="8.5703125" style="21" customWidth="1"/>
    <col min="7687" max="7688" width="17" style="21" customWidth="1"/>
    <col min="7689" max="7689" width="7.5703125" style="21" customWidth="1"/>
    <col min="7690" max="7690" width="15.140625" style="21" customWidth="1"/>
    <col min="7691" max="7691" width="19.42578125" style="21" customWidth="1"/>
    <col min="7692" max="7936" width="11" style="21"/>
    <col min="7937" max="7937" width="5.28515625" style="21" customWidth="1"/>
    <col min="7938" max="7938" width="2.140625" style="21" customWidth="1"/>
    <col min="7939" max="7939" width="35" style="21" customWidth="1"/>
    <col min="7940" max="7940" width="32.7109375" style="21" customWidth="1"/>
    <col min="7941" max="7941" width="9.28515625" style="21" customWidth="1"/>
    <col min="7942" max="7942" width="8.5703125" style="21" customWidth="1"/>
    <col min="7943" max="7944" width="17" style="21" customWidth="1"/>
    <col min="7945" max="7945" width="7.5703125" style="21" customWidth="1"/>
    <col min="7946" max="7946" width="15.140625" style="21" customWidth="1"/>
    <col min="7947" max="7947" width="19.42578125" style="21" customWidth="1"/>
    <col min="7948" max="8192" width="11" style="21"/>
    <col min="8193" max="8193" width="5.28515625" style="21" customWidth="1"/>
    <col min="8194" max="8194" width="2.140625" style="21" customWidth="1"/>
    <col min="8195" max="8195" width="35" style="21" customWidth="1"/>
    <col min="8196" max="8196" width="32.7109375" style="21" customWidth="1"/>
    <col min="8197" max="8197" width="9.28515625" style="21" customWidth="1"/>
    <col min="8198" max="8198" width="8.5703125" style="21" customWidth="1"/>
    <col min="8199" max="8200" width="17" style="21" customWidth="1"/>
    <col min="8201" max="8201" width="7.5703125" style="21" customWidth="1"/>
    <col min="8202" max="8202" width="15.140625" style="21" customWidth="1"/>
    <col min="8203" max="8203" width="19.42578125" style="21" customWidth="1"/>
    <col min="8204" max="8448" width="11" style="21"/>
    <col min="8449" max="8449" width="5.28515625" style="21" customWidth="1"/>
    <col min="8450" max="8450" width="2.140625" style="21" customWidth="1"/>
    <col min="8451" max="8451" width="35" style="21" customWidth="1"/>
    <col min="8452" max="8452" width="32.7109375" style="21" customWidth="1"/>
    <col min="8453" max="8453" width="9.28515625" style="21" customWidth="1"/>
    <col min="8454" max="8454" width="8.5703125" style="21" customWidth="1"/>
    <col min="8455" max="8456" width="17" style="21" customWidth="1"/>
    <col min="8457" max="8457" width="7.5703125" style="21" customWidth="1"/>
    <col min="8458" max="8458" width="15.140625" style="21" customWidth="1"/>
    <col min="8459" max="8459" width="19.42578125" style="21" customWidth="1"/>
    <col min="8460" max="8704" width="11" style="21"/>
    <col min="8705" max="8705" width="5.28515625" style="21" customWidth="1"/>
    <col min="8706" max="8706" width="2.140625" style="21" customWidth="1"/>
    <col min="8707" max="8707" width="35" style="21" customWidth="1"/>
    <col min="8708" max="8708" width="32.7109375" style="21" customWidth="1"/>
    <col min="8709" max="8709" width="9.28515625" style="21" customWidth="1"/>
    <col min="8710" max="8710" width="8.5703125" style="21" customWidth="1"/>
    <col min="8711" max="8712" width="17" style="21" customWidth="1"/>
    <col min="8713" max="8713" width="7.5703125" style="21" customWidth="1"/>
    <col min="8714" max="8714" width="15.140625" style="21" customWidth="1"/>
    <col min="8715" max="8715" width="19.42578125" style="21" customWidth="1"/>
    <col min="8716" max="8960" width="11" style="21"/>
    <col min="8961" max="8961" width="5.28515625" style="21" customWidth="1"/>
    <col min="8962" max="8962" width="2.140625" style="21" customWidth="1"/>
    <col min="8963" max="8963" width="35" style="21" customWidth="1"/>
    <col min="8964" max="8964" width="32.7109375" style="21" customWidth="1"/>
    <col min="8965" max="8965" width="9.28515625" style="21" customWidth="1"/>
    <col min="8966" max="8966" width="8.5703125" style="21" customWidth="1"/>
    <col min="8967" max="8968" width="17" style="21" customWidth="1"/>
    <col min="8969" max="8969" width="7.5703125" style="21" customWidth="1"/>
    <col min="8970" max="8970" width="15.140625" style="21" customWidth="1"/>
    <col min="8971" max="8971" width="19.42578125" style="21" customWidth="1"/>
    <col min="8972" max="9216" width="11" style="21"/>
    <col min="9217" max="9217" width="5.28515625" style="21" customWidth="1"/>
    <col min="9218" max="9218" width="2.140625" style="21" customWidth="1"/>
    <col min="9219" max="9219" width="35" style="21" customWidth="1"/>
    <col min="9220" max="9220" width="32.7109375" style="21" customWidth="1"/>
    <col min="9221" max="9221" width="9.28515625" style="21" customWidth="1"/>
    <col min="9222" max="9222" width="8.5703125" style="21" customWidth="1"/>
    <col min="9223" max="9224" width="17" style="21" customWidth="1"/>
    <col min="9225" max="9225" width="7.5703125" style="21" customWidth="1"/>
    <col min="9226" max="9226" width="15.140625" style="21" customWidth="1"/>
    <col min="9227" max="9227" width="19.42578125" style="21" customWidth="1"/>
    <col min="9228" max="9472" width="11" style="21"/>
    <col min="9473" max="9473" width="5.28515625" style="21" customWidth="1"/>
    <col min="9474" max="9474" width="2.140625" style="21" customWidth="1"/>
    <col min="9475" max="9475" width="35" style="21" customWidth="1"/>
    <col min="9476" max="9476" width="32.7109375" style="21" customWidth="1"/>
    <col min="9477" max="9477" width="9.28515625" style="21" customWidth="1"/>
    <col min="9478" max="9478" width="8.5703125" style="21" customWidth="1"/>
    <col min="9479" max="9480" width="17" style="21" customWidth="1"/>
    <col min="9481" max="9481" width="7.5703125" style="21" customWidth="1"/>
    <col min="9482" max="9482" width="15.140625" style="21" customWidth="1"/>
    <col min="9483" max="9483" width="19.42578125" style="21" customWidth="1"/>
    <col min="9484" max="9728" width="11" style="21"/>
    <col min="9729" max="9729" width="5.28515625" style="21" customWidth="1"/>
    <col min="9730" max="9730" width="2.140625" style="21" customWidth="1"/>
    <col min="9731" max="9731" width="35" style="21" customWidth="1"/>
    <col min="9732" max="9732" width="32.7109375" style="21" customWidth="1"/>
    <col min="9733" max="9733" width="9.28515625" style="21" customWidth="1"/>
    <col min="9734" max="9734" width="8.5703125" style="21" customWidth="1"/>
    <col min="9735" max="9736" width="17" style="21" customWidth="1"/>
    <col min="9737" max="9737" width="7.5703125" style="21" customWidth="1"/>
    <col min="9738" max="9738" width="15.140625" style="21" customWidth="1"/>
    <col min="9739" max="9739" width="19.42578125" style="21" customWidth="1"/>
    <col min="9740" max="9984" width="11" style="21"/>
    <col min="9985" max="9985" width="5.28515625" style="21" customWidth="1"/>
    <col min="9986" max="9986" width="2.140625" style="21" customWidth="1"/>
    <col min="9987" max="9987" width="35" style="21" customWidth="1"/>
    <col min="9988" max="9988" width="32.7109375" style="21" customWidth="1"/>
    <col min="9989" max="9989" width="9.28515625" style="21" customWidth="1"/>
    <col min="9990" max="9990" width="8.5703125" style="21" customWidth="1"/>
    <col min="9991" max="9992" width="17" style="21" customWidth="1"/>
    <col min="9993" max="9993" width="7.5703125" style="21" customWidth="1"/>
    <col min="9994" max="9994" width="15.140625" style="21" customWidth="1"/>
    <col min="9995" max="9995" width="19.42578125" style="21" customWidth="1"/>
    <col min="9996" max="10240" width="11" style="21"/>
    <col min="10241" max="10241" width="5.28515625" style="21" customWidth="1"/>
    <col min="10242" max="10242" width="2.140625" style="21" customWidth="1"/>
    <col min="10243" max="10243" width="35" style="21" customWidth="1"/>
    <col min="10244" max="10244" width="32.7109375" style="21" customWidth="1"/>
    <col min="10245" max="10245" width="9.28515625" style="21" customWidth="1"/>
    <col min="10246" max="10246" width="8.5703125" style="21" customWidth="1"/>
    <col min="10247" max="10248" width="17" style="21" customWidth="1"/>
    <col min="10249" max="10249" width="7.5703125" style="21" customWidth="1"/>
    <col min="10250" max="10250" width="15.140625" style="21" customWidth="1"/>
    <col min="10251" max="10251" width="19.42578125" style="21" customWidth="1"/>
    <col min="10252" max="10496" width="11" style="21"/>
    <col min="10497" max="10497" width="5.28515625" style="21" customWidth="1"/>
    <col min="10498" max="10498" width="2.140625" style="21" customWidth="1"/>
    <col min="10499" max="10499" width="35" style="21" customWidth="1"/>
    <col min="10500" max="10500" width="32.7109375" style="21" customWidth="1"/>
    <col min="10501" max="10501" width="9.28515625" style="21" customWidth="1"/>
    <col min="10502" max="10502" width="8.5703125" style="21" customWidth="1"/>
    <col min="10503" max="10504" width="17" style="21" customWidth="1"/>
    <col min="10505" max="10505" width="7.5703125" style="21" customWidth="1"/>
    <col min="10506" max="10506" width="15.140625" style="21" customWidth="1"/>
    <col min="10507" max="10507" width="19.42578125" style="21" customWidth="1"/>
    <col min="10508" max="10752" width="11" style="21"/>
    <col min="10753" max="10753" width="5.28515625" style="21" customWidth="1"/>
    <col min="10754" max="10754" width="2.140625" style="21" customWidth="1"/>
    <col min="10755" max="10755" width="35" style="21" customWidth="1"/>
    <col min="10756" max="10756" width="32.7109375" style="21" customWidth="1"/>
    <col min="10757" max="10757" width="9.28515625" style="21" customWidth="1"/>
    <col min="10758" max="10758" width="8.5703125" style="21" customWidth="1"/>
    <col min="10759" max="10760" width="17" style="21" customWidth="1"/>
    <col min="10761" max="10761" width="7.5703125" style="21" customWidth="1"/>
    <col min="10762" max="10762" width="15.140625" style="21" customWidth="1"/>
    <col min="10763" max="10763" width="19.42578125" style="21" customWidth="1"/>
    <col min="10764" max="11008" width="11" style="21"/>
    <col min="11009" max="11009" width="5.28515625" style="21" customWidth="1"/>
    <col min="11010" max="11010" width="2.140625" style="21" customWidth="1"/>
    <col min="11011" max="11011" width="35" style="21" customWidth="1"/>
    <col min="11012" max="11012" width="32.7109375" style="21" customWidth="1"/>
    <col min="11013" max="11013" width="9.28515625" style="21" customWidth="1"/>
    <col min="11014" max="11014" width="8.5703125" style="21" customWidth="1"/>
    <col min="11015" max="11016" width="17" style="21" customWidth="1"/>
    <col min="11017" max="11017" width="7.5703125" style="21" customWidth="1"/>
    <col min="11018" max="11018" width="15.140625" style="21" customWidth="1"/>
    <col min="11019" max="11019" width="19.42578125" style="21" customWidth="1"/>
    <col min="11020" max="11264" width="11" style="21"/>
    <col min="11265" max="11265" width="5.28515625" style="21" customWidth="1"/>
    <col min="11266" max="11266" width="2.140625" style="21" customWidth="1"/>
    <col min="11267" max="11267" width="35" style="21" customWidth="1"/>
    <col min="11268" max="11268" width="32.7109375" style="21" customWidth="1"/>
    <col min="11269" max="11269" width="9.28515625" style="21" customWidth="1"/>
    <col min="11270" max="11270" width="8.5703125" style="21" customWidth="1"/>
    <col min="11271" max="11272" width="17" style="21" customWidth="1"/>
    <col min="11273" max="11273" width="7.5703125" style="21" customWidth="1"/>
    <col min="11274" max="11274" width="15.140625" style="21" customWidth="1"/>
    <col min="11275" max="11275" width="19.42578125" style="21" customWidth="1"/>
    <col min="11276" max="11520" width="11" style="21"/>
    <col min="11521" max="11521" width="5.28515625" style="21" customWidth="1"/>
    <col min="11522" max="11522" width="2.140625" style="21" customWidth="1"/>
    <col min="11523" max="11523" width="35" style="21" customWidth="1"/>
    <col min="11524" max="11524" width="32.7109375" style="21" customWidth="1"/>
    <col min="11525" max="11525" width="9.28515625" style="21" customWidth="1"/>
    <col min="11526" max="11526" width="8.5703125" style="21" customWidth="1"/>
    <col min="11527" max="11528" width="17" style="21" customWidth="1"/>
    <col min="11529" max="11529" width="7.5703125" style="21" customWidth="1"/>
    <col min="11530" max="11530" width="15.140625" style="21" customWidth="1"/>
    <col min="11531" max="11531" width="19.42578125" style="21" customWidth="1"/>
    <col min="11532" max="11776" width="11" style="21"/>
    <col min="11777" max="11777" width="5.28515625" style="21" customWidth="1"/>
    <col min="11778" max="11778" width="2.140625" style="21" customWidth="1"/>
    <col min="11779" max="11779" width="35" style="21" customWidth="1"/>
    <col min="11780" max="11780" width="32.7109375" style="21" customWidth="1"/>
    <col min="11781" max="11781" width="9.28515625" style="21" customWidth="1"/>
    <col min="11782" max="11782" width="8.5703125" style="21" customWidth="1"/>
    <col min="11783" max="11784" width="17" style="21" customWidth="1"/>
    <col min="11785" max="11785" width="7.5703125" style="21" customWidth="1"/>
    <col min="11786" max="11786" width="15.140625" style="21" customWidth="1"/>
    <col min="11787" max="11787" width="19.42578125" style="21" customWidth="1"/>
    <col min="11788" max="12032" width="11" style="21"/>
    <col min="12033" max="12033" width="5.28515625" style="21" customWidth="1"/>
    <col min="12034" max="12034" width="2.140625" style="21" customWidth="1"/>
    <col min="12035" max="12035" width="35" style="21" customWidth="1"/>
    <col min="12036" max="12036" width="32.7109375" style="21" customWidth="1"/>
    <col min="12037" max="12037" width="9.28515625" style="21" customWidth="1"/>
    <col min="12038" max="12038" width="8.5703125" style="21" customWidth="1"/>
    <col min="12039" max="12040" width="17" style="21" customWidth="1"/>
    <col min="12041" max="12041" width="7.5703125" style="21" customWidth="1"/>
    <col min="12042" max="12042" width="15.140625" style="21" customWidth="1"/>
    <col min="12043" max="12043" width="19.42578125" style="21" customWidth="1"/>
    <col min="12044" max="12288" width="11" style="21"/>
    <col min="12289" max="12289" width="5.28515625" style="21" customWidth="1"/>
    <col min="12290" max="12290" width="2.140625" style="21" customWidth="1"/>
    <col min="12291" max="12291" width="35" style="21" customWidth="1"/>
    <col min="12292" max="12292" width="32.7109375" style="21" customWidth="1"/>
    <col min="12293" max="12293" width="9.28515625" style="21" customWidth="1"/>
    <col min="12294" max="12294" width="8.5703125" style="21" customWidth="1"/>
    <col min="12295" max="12296" width="17" style="21" customWidth="1"/>
    <col min="12297" max="12297" width="7.5703125" style="21" customWidth="1"/>
    <col min="12298" max="12298" width="15.140625" style="21" customWidth="1"/>
    <col min="12299" max="12299" width="19.42578125" style="21" customWidth="1"/>
    <col min="12300" max="12544" width="11" style="21"/>
    <col min="12545" max="12545" width="5.28515625" style="21" customWidth="1"/>
    <col min="12546" max="12546" width="2.140625" style="21" customWidth="1"/>
    <col min="12547" max="12547" width="35" style="21" customWidth="1"/>
    <col min="12548" max="12548" width="32.7109375" style="21" customWidth="1"/>
    <col min="12549" max="12549" width="9.28515625" style="21" customWidth="1"/>
    <col min="12550" max="12550" width="8.5703125" style="21" customWidth="1"/>
    <col min="12551" max="12552" width="17" style="21" customWidth="1"/>
    <col min="12553" max="12553" width="7.5703125" style="21" customWidth="1"/>
    <col min="12554" max="12554" width="15.140625" style="21" customWidth="1"/>
    <col min="12555" max="12555" width="19.42578125" style="21" customWidth="1"/>
    <col min="12556" max="12800" width="11" style="21"/>
    <col min="12801" max="12801" width="5.28515625" style="21" customWidth="1"/>
    <col min="12802" max="12802" width="2.140625" style="21" customWidth="1"/>
    <col min="12803" max="12803" width="35" style="21" customWidth="1"/>
    <col min="12804" max="12804" width="32.7109375" style="21" customWidth="1"/>
    <col min="12805" max="12805" width="9.28515625" style="21" customWidth="1"/>
    <col min="12806" max="12806" width="8.5703125" style="21" customWidth="1"/>
    <col min="12807" max="12808" width="17" style="21" customWidth="1"/>
    <col min="12809" max="12809" width="7.5703125" style="21" customWidth="1"/>
    <col min="12810" max="12810" width="15.140625" style="21" customWidth="1"/>
    <col min="12811" max="12811" width="19.42578125" style="21" customWidth="1"/>
    <col min="12812" max="13056" width="11" style="21"/>
    <col min="13057" max="13057" width="5.28515625" style="21" customWidth="1"/>
    <col min="13058" max="13058" width="2.140625" style="21" customWidth="1"/>
    <col min="13059" max="13059" width="35" style="21" customWidth="1"/>
    <col min="13060" max="13060" width="32.7109375" style="21" customWidth="1"/>
    <col min="13061" max="13061" width="9.28515625" style="21" customWidth="1"/>
    <col min="13062" max="13062" width="8.5703125" style="21" customWidth="1"/>
    <col min="13063" max="13064" width="17" style="21" customWidth="1"/>
    <col min="13065" max="13065" width="7.5703125" style="21" customWidth="1"/>
    <col min="13066" max="13066" width="15.140625" style="21" customWidth="1"/>
    <col min="13067" max="13067" width="19.42578125" style="21" customWidth="1"/>
    <col min="13068" max="13312" width="11" style="21"/>
    <col min="13313" max="13313" width="5.28515625" style="21" customWidth="1"/>
    <col min="13314" max="13314" width="2.140625" style="21" customWidth="1"/>
    <col min="13315" max="13315" width="35" style="21" customWidth="1"/>
    <col min="13316" max="13316" width="32.7109375" style="21" customWidth="1"/>
    <col min="13317" max="13317" width="9.28515625" style="21" customWidth="1"/>
    <col min="13318" max="13318" width="8.5703125" style="21" customWidth="1"/>
    <col min="13319" max="13320" width="17" style="21" customWidth="1"/>
    <col min="13321" max="13321" width="7.5703125" style="21" customWidth="1"/>
    <col min="13322" max="13322" width="15.140625" style="21" customWidth="1"/>
    <col min="13323" max="13323" width="19.42578125" style="21" customWidth="1"/>
    <col min="13324" max="13568" width="11" style="21"/>
    <col min="13569" max="13569" width="5.28515625" style="21" customWidth="1"/>
    <col min="13570" max="13570" width="2.140625" style="21" customWidth="1"/>
    <col min="13571" max="13571" width="35" style="21" customWidth="1"/>
    <col min="13572" max="13572" width="32.7109375" style="21" customWidth="1"/>
    <col min="13573" max="13573" width="9.28515625" style="21" customWidth="1"/>
    <col min="13574" max="13574" width="8.5703125" style="21" customWidth="1"/>
    <col min="13575" max="13576" width="17" style="21" customWidth="1"/>
    <col min="13577" max="13577" width="7.5703125" style="21" customWidth="1"/>
    <col min="13578" max="13578" width="15.140625" style="21" customWidth="1"/>
    <col min="13579" max="13579" width="19.42578125" style="21" customWidth="1"/>
    <col min="13580" max="13824" width="11" style="21"/>
    <col min="13825" max="13825" width="5.28515625" style="21" customWidth="1"/>
    <col min="13826" max="13826" width="2.140625" style="21" customWidth="1"/>
    <col min="13827" max="13827" width="35" style="21" customWidth="1"/>
    <col min="13828" max="13828" width="32.7109375" style="21" customWidth="1"/>
    <col min="13829" max="13829" width="9.28515625" style="21" customWidth="1"/>
    <col min="13830" max="13830" width="8.5703125" style="21" customWidth="1"/>
    <col min="13831" max="13832" width="17" style="21" customWidth="1"/>
    <col min="13833" max="13833" width="7.5703125" style="21" customWidth="1"/>
    <col min="13834" max="13834" width="15.140625" style="21" customWidth="1"/>
    <col min="13835" max="13835" width="19.42578125" style="21" customWidth="1"/>
    <col min="13836" max="14080" width="11" style="21"/>
    <col min="14081" max="14081" width="5.28515625" style="21" customWidth="1"/>
    <col min="14082" max="14082" width="2.140625" style="21" customWidth="1"/>
    <col min="14083" max="14083" width="35" style="21" customWidth="1"/>
    <col min="14084" max="14084" width="32.7109375" style="21" customWidth="1"/>
    <col min="14085" max="14085" width="9.28515625" style="21" customWidth="1"/>
    <col min="14086" max="14086" width="8.5703125" style="21" customWidth="1"/>
    <col min="14087" max="14088" width="17" style="21" customWidth="1"/>
    <col min="14089" max="14089" width="7.5703125" style="21" customWidth="1"/>
    <col min="14090" max="14090" width="15.140625" style="21" customWidth="1"/>
    <col min="14091" max="14091" width="19.42578125" style="21" customWidth="1"/>
    <col min="14092" max="14336" width="11" style="21"/>
    <col min="14337" max="14337" width="5.28515625" style="21" customWidth="1"/>
    <col min="14338" max="14338" width="2.140625" style="21" customWidth="1"/>
    <col min="14339" max="14339" width="35" style="21" customWidth="1"/>
    <col min="14340" max="14340" width="32.7109375" style="21" customWidth="1"/>
    <col min="14341" max="14341" width="9.28515625" style="21" customWidth="1"/>
    <col min="14342" max="14342" width="8.5703125" style="21" customWidth="1"/>
    <col min="14343" max="14344" width="17" style="21" customWidth="1"/>
    <col min="14345" max="14345" width="7.5703125" style="21" customWidth="1"/>
    <col min="14346" max="14346" width="15.140625" style="21" customWidth="1"/>
    <col min="14347" max="14347" width="19.42578125" style="21" customWidth="1"/>
    <col min="14348" max="14592" width="11" style="21"/>
    <col min="14593" max="14593" width="5.28515625" style="21" customWidth="1"/>
    <col min="14594" max="14594" width="2.140625" style="21" customWidth="1"/>
    <col min="14595" max="14595" width="35" style="21" customWidth="1"/>
    <col min="14596" max="14596" width="32.7109375" style="21" customWidth="1"/>
    <col min="14597" max="14597" width="9.28515625" style="21" customWidth="1"/>
    <col min="14598" max="14598" width="8.5703125" style="21" customWidth="1"/>
    <col min="14599" max="14600" width="17" style="21" customWidth="1"/>
    <col min="14601" max="14601" width="7.5703125" style="21" customWidth="1"/>
    <col min="14602" max="14602" width="15.140625" style="21" customWidth="1"/>
    <col min="14603" max="14603" width="19.42578125" style="21" customWidth="1"/>
    <col min="14604" max="14848" width="11" style="21"/>
    <col min="14849" max="14849" width="5.28515625" style="21" customWidth="1"/>
    <col min="14850" max="14850" width="2.140625" style="21" customWidth="1"/>
    <col min="14851" max="14851" width="35" style="21" customWidth="1"/>
    <col min="14852" max="14852" width="32.7109375" style="21" customWidth="1"/>
    <col min="14853" max="14853" width="9.28515625" style="21" customWidth="1"/>
    <col min="14854" max="14854" width="8.5703125" style="21" customWidth="1"/>
    <col min="14855" max="14856" width="17" style="21" customWidth="1"/>
    <col min="14857" max="14857" width="7.5703125" style="21" customWidth="1"/>
    <col min="14858" max="14858" width="15.140625" style="21" customWidth="1"/>
    <col min="14859" max="14859" width="19.42578125" style="21" customWidth="1"/>
    <col min="14860" max="15104" width="11" style="21"/>
    <col min="15105" max="15105" width="5.28515625" style="21" customWidth="1"/>
    <col min="15106" max="15106" width="2.140625" style="21" customWidth="1"/>
    <col min="15107" max="15107" width="35" style="21" customWidth="1"/>
    <col min="15108" max="15108" width="32.7109375" style="21" customWidth="1"/>
    <col min="15109" max="15109" width="9.28515625" style="21" customWidth="1"/>
    <col min="15110" max="15110" width="8.5703125" style="21" customWidth="1"/>
    <col min="15111" max="15112" width="17" style="21" customWidth="1"/>
    <col min="15113" max="15113" width="7.5703125" style="21" customWidth="1"/>
    <col min="15114" max="15114" width="15.140625" style="21" customWidth="1"/>
    <col min="15115" max="15115" width="19.42578125" style="21" customWidth="1"/>
    <col min="15116" max="15360" width="11" style="21"/>
    <col min="15361" max="15361" width="5.28515625" style="21" customWidth="1"/>
    <col min="15362" max="15362" width="2.140625" style="21" customWidth="1"/>
    <col min="15363" max="15363" width="35" style="21" customWidth="1"/>
    <col min="15364" max="15364" width="32.7109375" style="21" customWidth="1"/>
    <col min="15365" max="15365" width="9.28515625" style="21" customWidth="1"/>
    <col min="15366" max="15366" width="8.5703125" style="21" customWidth="1"/>
    <col min="15367" max="15368" width="17" style="21" customWidth="1"/>
    <col min="15369" max="15369" width="7.5703125" style="21" customWidth="1"/>
    <col min="15370" max="15370" width="15.140625" style="21" customWidth="1"/>
    <col min="15371" max="15371" width="19.42578125" style="21" customWidth="1"/>
    <col min="15372" max="15616" width="11" style="21"/>
    <col min="15617" max="15617" width="5.28515625" style="21" customWidth="1"/>
    <col min="15618" max="15618" width="2.140625" style="21" customWidth="1"/>
    <col min="15619" max="15619" width="35" style="21" customWidth="1"/>
    <col min="15620" max="15620" width="32.7109375" style="21" customWidth="1"/>
    <col min="15621" max="15621" width="9.28515625" style="21" customWidth="1"/>
    <col min="15622" max="15622" width="8.5703125" style="21" customWidth="1"/>
    <col min="15623" max="15624" width="17" style="21" customWidth="1"/>
    <col min="15625" max="15625" width="7.5703125" style="21" customWidth="1"/>
    <col min="15626" max="15626" width="15.140625" style="21" customWidth="1"/>
    <col min="15627" max="15627" width="19.42578125" style="21" customWidth="1"/>
    <col min="15628" max="15872" width="11" style="21"/>
    <col min="15873" max="15873" width="5.28515625" style="21" customWidth="1"/>
    <col min="15874" max="15874" width="2.140625" style="21" customWidth="1"/>
    <col min="15875" max="15875" width="35" style="21" customWidth="1"/>
    <col min="15876" max="15876" width="32.7109375" style="21" customWidth="1"/>
    <col min="15877" max="15877" width="9.28515625" style="21" customWidth="1"/>
    <col min="15878" max="15878" width="8.5703125" style="21" customWidth="1"/>
    <col min="15879" max="15880" width="17" style="21" customWidth="1"/>
    <col min="15881" max="15881" width="7.5703125" style="21" customWidth="1"/>
    <col min="15882" max="15882" width="15.140625" style="21" customWidth="1"/>
    <col min="15883" max="15883" width="19.42578125" style="21" customWidth="1"/>
    <col min="15884" max="16128" width="11" style="21"/>
    <col min="16129" max="16129" width="5.28515625" style="21" customWidth="1"/>
    <col min="16130" max="16130" width="2.140625" style="21" customWidth="1"/>
    <col min="16131" max="16131" width="35" style="21" customWidth="1"/>
    <col min="16132" max="16132" width="32.7109375" style="21" customWidth="1"/>
    <col min="16133" max="16133" width="9.28515625" style="21" customWidth="1"/>
    <col min="16134" max="16134" width="8.5703125" style="21" customWidth="1"/>
    <col min="16135" max="16136" width="17" style="21" customWidth="1"/>
    <col min="16137" max="16137" width="7.5703125" style="21" customWidth="1"/>
    <col min="16138" max="16138" width="15.140625" style="21" customWidth="1"/>
    <col min="16139" max="16139" width="19.42578125" style="21" customWidth="1"/>
    <col min="16140" max="16384" width="11" style="21"/>
  </cols>
  <sheetData>
    <row r="2" spans="1:11">
      <c r="K2" s="188" t="s">
        <v>251</v>
      </c>
    </row>
    <row r="3" spans="1:11">
      <c r="K3" s="275" t="s">
        <v>277</v>
      </c>
    </row>
    <row r="5" spans="1:11" ht="45">
      <c r="A5" s="361" t="s">
        <v>250</v>
      </c>
      <c r="B5" s="361"/>
      <c r="C5" s="361"/>
      <c r="D5" s="361"/>
      <c r="E5" s="361"/>
      <c r="F5" s="361"/>
      <c r="G5" s="361"/>
      <c r="H5" s="361"/>
      <c r="I5" s="361"/>
      <c r="J5" s="361"/>
      <c r="K5" s="361"/>
    </row>
    <row r="8" spans="1:11" s="274" customFormat="1" ht="33">
      <c r="A8" s="362" t="s">
        <v>249</v>
      </c>
      <c r="B8" s="362"/>
      <c r="C8" s="362"/>
      <c r="D8" s="362"/>
      <c r="E8" s="362"/>
      <c r="F8" s="362"/>
      <c r="G8" s="362"/>
      <c r="H8" s="362"/>
      <c r="I8" s="362"/>
      <c r="J8" s="362"/>
      <c r="K8" s="362"/>
    </row>
    <row r="9" spans="1:11" s="274" customFormat="1" ht="33">
      <c r="A9" s="362" t="s">
        <v>248</v>
      </c>
      <c r="B9" s="362"/>
      <c r="C9" s="362"/>
      <c r="D9" s="362"/>
      <c r="E9" s="362"/>
      <c r="F9" s="362"/>
      <c r="G9" s="362"/>
      <c r="H9" s="362"/>
      <c r="I9" s="362"/>
      <c r="J9" s="362"/>
      <c r="K9" s="362"/>
    </row>
    <row r="20" spans="1:11" ht="12.75" thickBot="1">
      <c r="A20" s="363" t="s">
        <v>247</v>
      </c>
      <c r="B20" s="363"/>
      <c r="C20" s="363"/>
      <c r="D20" s="273" t="s">
        <v>246</v>
      </c>
      <c r="E20" s="271"/>
      <c r="F20" s="271"/>
      <c r="G20" s="271"/>
      <c r="H20" s="272"/>
      <c r="I20" s="271"/>
      <c r="J20" s="271"/>
      <c r="K20" s="271"/>
    </row>
    <row r="21" spans="1:11" ht="12.75" thickBot="1">
      <c r="C21" s="270" t="s">
        <v>245</v>
      </c>
      <c r="D21" s="269" t="s">
        <v>293</v>
      </c>
    </row>
    <row r="22" spans="1:11" ht="12.75" thickBot="1">
      <c r="C22" s="270" t="s">
        <v>243</v>
      </c>
      <c r="D22" s="269"/>
    </row>
    <row r="23" spans="1:11" ht="12.75" thickBot="1">
      <c r="C23" s="270" t="s">
        <v>242</v>
      </c>
      <c r="D23" s="269"/>
    </row>
    <row r="31" spans="1:11">
      <c r="C31" s="21" t="s">
        <v>102</v>
      </c>
    </row>
    <row r="36" spans="1:11" ht="27">
      <c r="A36" s="364" t="s">
        <v>292</v>
      </c>
      <c r="B36" s="364"/>
      <c r="C36" s="364"/>
      <c r="D36" s="364"/>
      <c r="E36" s="364"/>
      <c r="F36" s="364"/>
      <c r="G36" s="364"/>
      <c r="H36" s="364"/>
      <c r="I36" s="364"/>
      <c r="J36" s="364"/>
      <c r="K36" s="364"/>
    </row>
    <row r="39" spans="1:11">
      <c r="C39" s="146"/>
    </row>
    <row r="40" spans="1:11">
      <c r="A40" s="146"/>
      <c r="K40" s="188" t="s">
        <v>241</v>
      </c>
    </row>
    <row r="41" spans="1:11">
      <c r="A41" s="355" t="s">
        <v>240</v>
      </c>
      <c r="B41" s="355"/>
      <c r="C41" s="355"/>
      <c r="D41" s="355"/>
      <c r="E41" s="355"/>
      <c r="F41" s="355"/>
      <c r="G41" s="355"/>
      <c r="H41" s="355"/>
      <c r="I41" s="355"/>
      <c r="J41" s="355"/>
      <c r="K41" s="355"/>
    </row>
    <row r="42" spans="1:11">
      <c r="A42" s="32" t="s">
        <v>239</v>
      </c>
      <c r="C42" s="21" t="str">
        <f>$D$20</f>
        <v>University of Colorado</v>
      </c>
      <c r="I42" s="240"/>
      <c r="K42" s="30" t="str">
        <f>$K$3</f>
        <v>Date: October 13, 2015</v>
      </c>
    </row>
    <row r="43" spans="1:11">
      <c r="A43" s="181" t="s">
        <v>1</v>
      </c>
      <c r="B43" s="181" t="s">
        <v>1</v>
      </c>
      <c r="C43" s="181" t="s">
        <v>1</v>
      </c>
      <c r="D43" s="181" t="s">
        <v>1</v>
      </c>
      <c r="E43" s="181" t="s">
        <v>1</v>
      </c>
      <c r="F43" s="181" t="s">
        <v>1</v>
      </c>
      <c r="G43" s="175" t="s">
        <v>1</v>
      </c>
      <c r="H43" s="175" t="s">
        <v>1</v>
      </c>
      <c r="I43" s="181" t="s">
        <v>1</v>
      </c>
      <c r="J43" s="175" t="s">
        <v>1</v>
      </c>
      <c r="K43" s="180" t="s">
        <v>1</v>
      </c>
    </row>
    <row r="44" spans="1:11">
      <c r="A44" s="186" t="s">
        <v>15</v>
      </c>
      <c r="C44" s="146" t="s">
        <v>231</v>
      </c>
      <c r="E44" s="186" t="s">
        <v>15</v>
      </c>
      <c r="F44" s="173"/>
      <c r="G44" s="183"/>
      <c r="H44" s="182" t="s">
        <v>14</v>
      </c>
      <c r="I44" s="184"/>
      <c r="J44" s="183"/>
      <c r="K44" s="182" t="s">
        <v>13</v>
      </c>
    </row>
    <row r="45" spans="1:11">
      <c r="A45" s="186" t="s">
        <v>11</v>
      </c>
      <c r="C45" s="173" t="s">
        <v>230</v>
      </c>
      <c r="E45" s="186" t="s">
        <v>11</v>
      </c>
      <c r="F45" s="173"/>
      <c r="G45" s="183" t="s">
        <v>33</v>
      </c>
      <c r="H45" s="182" t="s">
        <v>10</v>
      </c>
      <c r="I45" s="184"/>
      <c r="J45" s="183" t="s">
        <v>33</v>
      </c>
      <c r="K45" s="182" t="s">
        <v>9</v>
      </c>
    </row>
    <row r="46" spans="1:11">
      <c r="A46" s="181" t="s">
        <v>1</v>
      </c>
      <c r="B46" s="181" t="s">
        <v>1</v>
      </c>
      <c r="C46" s="181" t="s">
        <v>1</v>
      </c>
      <c r="D46" s="181" t="s">
        <v>1</v>
      </c>
      <c r="E46" s="181" t="s">
        <v>1</v>
      </c>
      <c r="F46" s="181" t="s">
        <v>1</v>
      </c>
      <c r="G46" s="175" t="s">
        <v>1</v>
      </c>
      <c r="H46" s="175" t="s">
        <v>1</v>
      </c>
      <c r="I46" s="181" t="s">
        <v>1</v>
      </c>
      <c r="J46" s="175" t="s">
        <v>1</v>
      </c>
      <c r="K46" s="180" t="s">
        <v>1</v>
      </c>
    </row>
    <row r="47" spans="1:11">
      <c r="A47" s="173">
        <v>1</v>
      </c>
      <c r="C47" s="146" t="s">
        <v>229</v>
      </c>
      <c r="D47" s="184" t="s">
        <v>228</v>
      </c>
      <c r="E47" s="173">
        <v>1</v>
      </c>
      <c r="G47" s="265">
        <v>0</v>
      </c>
      <c r="H47" s="265">
        <v>0</v>
      </c>
      <c r="I47" s="67"/>
      <c r="J47" s="265">
        <v>0</v>
      </c>
      <c r="K47" s="265">
        <v>0</v>
      </c>
    </row>
    <row r="48" spans="1:11">
      <c r="A48" s="173">
        <v>2</v>
      </c>
      <c r="C48" s="146" t="s">
        <v>227</v>
      </c>
      <c r="D48" s="184" t="s">
        <v>226</v>
      </c>
      <c r="E48" s="173">
        <v>2</v>
      </c>
      <c r="G48" s="265">
        <v>0</v>
      </c>
      <c r="H48" s="265">
        <v>0</v>
      </c>
      <c r="I48" s="67"/>
      <c r="J48" s="265">
        <v>0</v>
      </c>
      <c r="K48" s="265">
        <v>0</v>
      </c>
    </row>
    <row r="49" spans="1:15">
      <c r="A49" s="173">
        <v>3</v>
      </c>
      <c r="C49" s="146" t="s">
        <v>225</v>
      </c>
      <c r="D49" s="184" t="s">
        <v>224</v>
      </c>
      <c r="E49" s="173">
        <v>3</v>
      </c>
      <c r="G49" s="265">
        <v>0</v>
      </c>
      <c r="H49" s="265">
        <v>0</v>
      </c>
      <c r="I49" s="67"/>
      <c r="J49" s="265">
        <v>0</v>
      </c>
      <c r="K49" s="265">
        <v>0</v>
      </c>
    </row>
    <row r="50" spans="1:15">
      <c r="A50" s="173">
        <v>4</v>
      </c>
      <c r="C50" s="146" t="s">
        <v>223</v>
      </c>
      <c r="D50" s="184" t="s">
        <v>222</v>
      </c>
      <c r="E50" s="173">
        <v>4</v>
      </c>
      <c r="G50" s="265">
        <v>0</v>
      </c>
      <c r="H50" s="265">
        <v>0</v>
      </c>
      <c r="I50" s="67"/>
      <c r="J50" s="265">
        <v>0</v>
      </c>
      <c r="K50" s="265">
        <v>0</v>
      </c>
    </row>
    <row r="51" spans="1:15">
      <c r="A51" s="173">
        <v>5</v>
      </c>
      <c r="C51" s="146" t="s">
        <v>221</v>
      </c>
      <c r="D51" s="184" t="s">
        <v>220</v>
      </c>
      <c r="E51" s="173">
        <v>5</v>
      </c>
      <c r="G51" s="265">
        <v>0</v>
      </c>
      <c r="H51" s="265">
        <v>0</v>
      </c>
      <c r="I51" s="67"/>
      <c r="J51" s="265">
        <v>0</v>
      </c>
      <c r="K51" s="265">
        <v>0</v>
      </c>
    </row>
    <row r="52" spans="1:15">
      <c r="A52" s="173">
        <v>6</v>
      </c>
      <c r="C52" s="146" t="s">
        <v>219</v>
      </c>
      <c r="D52" s="184" t="s">
        <v>218</v>
      </c>
      <c r="E52" s="173">
        <v>6</v>
      </c>
      <c r="G52" s="265">
        <v>0</v>
      </c>
      <c r="H52" s="265">
        <v>0</v>
      </c>
      <c r="I52" s="67"/>
      <c r="J52" s="265">
        <v>0</v>
      </c>
      <c r="K52" s="265">
        <v>0</v>
      </c>
    </row>
    <row r="53" spans="1:15">
      <c r="A53" s="173">
        <v>7</v>
      </c>
      <c r="C53" s="146" t="s">
        <v>217</v>
      </c>
      <c r="D53" s="184" t="s">
        <v>216</v>
      </c>
      <c r="E53" s="173">
        <v>7</v>
      </c>
      <c r="G53" s="265">
        <v>0</v>
      </c>
      <c r="H53" s="265">
        <v>0</v>
      </c>
      <c r="I53" s="67"/>
      <c r="J53" s="265">
        <v>0</v>
      </c>
      <c r="K53" s="265">
        <v>0</v>
      </c>
    </row>
    <row r="54" spans="1:15">
      <c r="A54" s="173">
        <v>8</v>
      </c>
      <c r="C54" s="146" t="s">
        <v>215</v>
      </c>
      <c r="D54" s="184" t="s">
        <v>214</v>
      </c>
      <c r="E54" s="173">
        <v>8</v>
      </c>
      <c r="G54" s="265">
        <v>0</v>
      </c>
      <c r="H54" s="265">
        <v>0</v>
      </c>
      <c r="I54" s="67"/>
      <c r="J54" s="265">
        <v>0</v>
      </c>
      <c r="K54" s="265">
        <v>0</v>
      </c>
    </row>
    <row r="55" spans="1:15">
      <c r="A55" s="173">
        <v>9</v>
      </c>
      <c r="C55" s="146" t="s">
        <v>213</v>
      </c>
      <c r="D55" s="184" t="s">
        <v>212</v>
      </c>
      <c r="E55" s="173">
        <v>9</v>
      </c>
      <c r="G55" s="263">
        <v>0</v>
      </c>
      <c r="H55" s="263">
        <v>0</v>
      </c>
      <c r="I55" s="67" t="s">
        <v>0</v>
      </c>
      <c r="J55" s="263">
        <v>0</v>
      </c>
      <c r="K55" s="263">
        <v>0</v>
      </c>
    </row>
    <row r="56" spans="1:15">
      <c r="A56" s="173">
        <v>10</v>
      </c>
      <c r="C56" s="146" t="s">
        <v>211</v>
      </c>
      <c r="D56" s="184" t="s">
        <v>210</v>
      </c>
      <c r="E56" s="173">
        <v>10</v>
      </c>
      <c r="G56" s="265">
        <v>0</v>
      </c>
      <c r="H56" s="265">
        <v>0</v>
      </c>
      <c r="I56" s="67"/>
      <c r="J56" s="265">
        <v>0</v>
      </c>
      <c r="K56" s="265">
        <v>0</v>
      </c>
    </row>
    <row r="57" spans="1:15">
      <c r="A57" s="173"/>
      <c r="C57" s="146"/>
      <c r="D57" s="184"/>
      <c r="E57" s="173"/>
      <c r="F57" s="181" t="s">
        <v>1</v>
      </c>
      <c r="G57" s="175" t="s">
        <v>1</v>
      </c>
      <c r="H57" s="175" t="s">
        <v>1</v>
      </c>
      <c r="I57" s="175" t="s">
        <v>1</v>
      </c>
      <c r="J57" s="175" t="s">
        <v>1</v>
      </c>
      <c r="K57" s="175" t="s">
        <v>1</v>
      </c>
    </row>
    <row r="58" spans="1:15" ht="15" customHeight="1">
      <c r="A58" s="173">
        <v>11</v>
      </c>
      <c r="C58" s="146" t="s">
        <v>238</v>
      </c>
      <c r="E58" s="173">
        <v>11</v>
      </c>
      <c r="G58" s="265">
        <v>0</v>
      </c>
      <c r="H58" s="263">
        <v>0</v>
      </c>
      <c r="I58" s="67"/>
      <c r="J58" s="265">
        <v>0</v>
      </c>
      <c r="K58" s="263">
        <v>0</v>
      </c>
    </row>
    <row r="59" spans="1:15">
      <c r="A59" s="173"/>
      <c r="E59" s="173"/>
      <c r="F59" s="181" t="s">
        <v>1</v>
      </c>
      <c r="G59" s="175" t="s">
        <v>1</v>
      </c>
      <c r="H59" s="175" t="s">
        <v>1</v>
      </c>
      <c r="I59" s="175" t="s">
        <v>1</v>
      </c>
      <c r="J59" s="175" t="s">
        <v>1</v>
      </c>
      <c r="K59" s="175" t="s">
        <v>1</v>
      </c>
    </row>
    <row r="60" spans="1:15">
      <c r="A60" s="173"/>
      <c r="E60" s="173"/>
      <c r="F60" s="181"/>
      <c r="I60" s="257"/>
      <c r="K60" s="180"/>
    </row>
    <row r="61" spans="1:15">
      <c r="A61" s="173">
        <v>12</v>
      </c>
      <c r="C61" s="146" t="s">
        <v>208</v>
      </c>
      <c r="E61" s="173">
        <v>12</v>
      </c>
      <c r="G61" s="67"/>
      <c r="H61" s="67"/>
      <c r="I61" s="67"/>
      <c r="J61" s="265"/>
      <c r="K61" s="67"/>
    </row>
    <row r="62" spans="1:15">
      <c r="A62" s="173">
        <v>13</v>
      </c>
      <c r="C62" s="146" t="s">
        <v>207</v>
      </c>
      <c r="D62" s="184" t="s">
        <v>206</v>
      </c>
      <c r="E62" s="173">
        <v>13</v>
      </c>
      <c r="G62" s="265"/>
      <c r="H62" s="263">
        <v>0</v>
      </c>
      <c r="I62" s="67"/>
      <c r="J62" s="265"/>
      <c r="K62" s="263">
        <v>0</v>
      </c>
      <c r="O62" s="21" t="s">
        <v>0</v>
      </c>
    </row>
    <row r="63" spans="1:15">
      <c r="A63" s="173">
        <v>14</v>
      </c>
      <c r="C63" s="146" t="s">
        <v>205</v>
      </c>
      <c r="D63" s="184" t="s">
        <v>237</v>
      </c>
      <c r="E63" s="173">
        <v>14</v>
      </c>
      <c r="G63" s="265"/>
      <c r="H63" s="263">
        <v>0</v>
      </c>
      <c r="I63" s="67"/>
      <c r="J63" s="265"/>
      <c r="K63" s="263">
        <v>0</v>
      </c>
    </row>
    <row r="64" spans="1:15">
      <c r="A64" s="173">
        <v>15</v>
      </c>
      <c r="C64" s="146" t="s">
        <v>203</v>
      </c>
      <c r="D64" s="184"/>
      <c r="E64" s="173">
        <v>15</v>
      </c>
      <c r="G64" s="265"/>
      <c r="H64" s="263">
        <v>0</v>
      </c>
      <c r="I64" s="67"/>
      <c r="J64" s="265"/>
      <c r="K64" s="263">
        <v>0</v>
      </c>
    </row>
    <row r="65" spans="1:254">
      <c r="A65" s="173">
        <v>16</v>
      </c>
      <c r="C65" s="146" t="s">
        <v>202</v>
      </c>
      <c r="D65" s="184"/>
      <c r="E65" s="173">
        <v>16</v>
      </c>
      <c r="G65" s="265"/>
      <c r="H65" s="263">
        <v>0</v>
      </c>
      <c r="I65" s="67"/>
      <c r="J65" s="265"/>
      <c r="K65" s="263">
        <v>0</v>
      </c>
    </row>
    <row r="66" spans="1:254">
      <c r="A66" s="173">
        <v>17</v>
      </c>
      <c r="B66" s="184"/>
      <c r="C66" s="32" t="s">
        <v>236</v>
      </c>
      <c r="D66" s="184"/>
      <c r="E66" s="173">
        <v>17</v>
      </c>
      <c r="F66" s="184"/>
      <c r="G66" s="265"/>
      <c r="H66" s="263">
        <v>0</v>
      </c>
      <c r="I66" s="32"/>
      <c r="J66" s="265"/>
      <c r="K66" s="263">
        <v>0</v>
      </c>
      <c r="L66" s="184"/>
      <c r="M66" s="32"/>
      <c r="N66" s="184"/>
      <c r="O66" s="32"/>
      <c r="P66" s="184"/>
      <c r="Q66" s="32"/>
      <c r="R66" s="184"/>
      <c r="S66" s="32"/>
      <c r="T66" s="184"/>
      <c r="U66" s="32"/>
      <c r="V66" s="184"/>
      <c r="W66" s="32"/>
      <c r="X66" s="184"/>
      <c r="Y66" s="32"/>
      <c r="Z66" s="184"/>
      <c r="AA66" s="32"/>
      <c r="AB66" s="184"/>
      <c r="AC66" s="32"/>
      <c r="AD66" s="184"/>
      <c r="AE66" s="32"/>
      <c r="AF66" s="184"/>
      <c r="AG66" s="32"/>
      <c r="AH66" s="184"/>
      <c r="AI66" s="32"/>
      <c r="AJ66" s="184"/>
      <c r="AK66" s="32"/>
      <c r="AL66" s="184"/>
      <c r="AM66" s="32"/>
      <c r="AN66" s="184"/>
      <c r="AO66" s="32"/>
      <c r="AP66" s="184"/>
      <c r="AQ66" s="32"/>
      <c r="AR66" s="184"/>
      <c r="AS66" s="32"/>
      <c r="AT66" s="184"/>
      <c r="AU66" s="32"/>
      <c r="AV66" s="184"/>
      <c r="AW66" s="32"/>
      <c r="AX66" s="184"/>
      <c r="AY66" s="32"/>
      <c r="AZ66" s="184"/>
      <c r="BA66" s="32"/>
      <c r="BB66" s="184"/>
      <c r="BC66" s="32"/>
      <c r="BD66" s="184"/>
      <c r="BE66" s="32"/>
      <c r="BF66" s="184"/>
      <c r="BG66" s="32"/>
      <c r="BH66" s="184"/>
      <c r="BI66" s="32"/>
      <c r="BJ66" s="184"/>
      <c r="BK66" s="32"/>
      <c r="BL66" s="184"/>
      <c r="BM66" s="32"/>
      <c r="BN66" s="184"/>
      <c r="BO66" s="32"/>
      <c r="BP66" s="184"/>
      <c r="BQ66" s="32"/>
      <c r="BR66" s="184"/>
      <c r="BS66" s="32"/>
      <c r="BT66" s="184"/>
      <c r="BU66" s="32"/>
      <c r="BV66" s="184"/>
      <c r="BW66" s="32"/>
      <c r="BX66" s="184"/>
      <c r="BY66" s="32"/>
      <c r="BZ66" s="184"/>
      <c r="CA66" s="32"/>
      <c r="CB66" s="184"/>
      <c r="CC66" s="32"/>
      <c r="CD66" s="184"/>
      <c r="CE66" s="32"/>
      <c r="CF66" s="184"/>
      <c r="CG66" s="32"/>
      <c r="CH66" s="184"/>
      <c r="CI66" s="32"/>
      <c r="CJ66" s="184"/>
      <c r="CK66" s="32"/>
      <c r="CL66" s="184"/>
      <c r="CM66" s="32"/>
      <c r="CN66" s="184"/>
      <c r="CO66" s="32"/>
      <c r="CP66" s="184"/>
      <c r="CQ66" s="32"/>
      <c r="CR66" s="184"/>
      <c r="CS66" s="32"/>
      <c r="CT66" s="184"/>
      <c r="CU66" s="32"/>
      <c r="CV66" s="184"/>
      <c r="CW66" s="32"/>
      <c r="CX66" s="184"/>
      <c r="CY66" s="32"/>
      <c r="CZ66" s="184"/>
      <c r="DA66" s="32"/>
      <c r="DB66" s="184"/>
      <c r="DC66" s="32"/>
      <c r="DD66" s="184"/>
      <c r="DE66" s="32"/>
      <c r="DF66" s="184"/>
      <c r="DG66" s="32"/>
      <c r="DH66" s="184"/>
      <c r="DI66" s="32"/>
      <c r="DJ66" s="184"/>
      <c r="DK66" s="32"/>
      <c r="DL66" s="184"/>
      <c r="DM66" s="32"/>
      <c r="DN66" s="184"/>
      <c r="DO66" s="32"/>
      <c r="DP66" s="184"/>
      <c r="DQ66" s="32"/>
      <c r="DR66" s="184"/>
      <c r="DS66" s="32"/>
      <c r="DT66" s="184"/>
      <c r="DU66" s="32"/>
      <c r="DV66" s="184"/>
      <c r="DW66" s="32"/>
      <c r="DX66" s="184"/>
      <c r="DY66" s="32"/>
      <c r="DZ66" s="184"/>
      <c r="EA66" s="32"/>
      <c r="EB66" s="184"/>
      <c r="EC66" s="32"/>
      <c r="ED66" s="184"/>
      <c r="EE66" s="32"/>
      <c r="EF66" s="184"/>
      <c r="EG66" s="32"/>
      <c r="EH66" s="184"/>
      <c r="EI66" s="32"/>
      <c r="EJ66" s="184"/>
      <c r="EK66" s="32"/>
      <c r="EL66" s="184"/>
      <c r="EM66" s="32"/>
      <c r="EN66" s="184"/>
      <c r="EO66" s="32"/>
      <c r="EP66" s="184"/>
      <c r="EQ66" s="32"/>
      <c r="ER66" s="184"/>
      <c r="ES66" s="32"/>
      <c r="ET66" s="184"/>
      <c r="EU66" s="32"/>
      <c r="EV66" s="184"/>
      <c r="EW66" s="32"/>
      <c r="EX66" s="184"/>
      <c r="EY66" s="32"/>
      <c r="EZ66" s="184"/>
      <c r="FA66" s="32"/>
      <c r="FB66" s="184"/>
      <c r="FC66" s="32"/>
      <c r="FD66" s="184"/>
      <c r="FE66" s="32"/>
      <c r="FF66" s="184"/>
      <c r="FG66" s="32"/>
      <c r="FH66" s="184"/>
      <c r="FI66" s="32"/>
      <c r="FJ66" s="184"/>
      <c r="FK66" s="32"/>
      <c r="FL66" s="184"/>
      <c r="FM66" s="32"/>
      <c r="FN66" s="184"/>
      <c r="FO66" s="32"/>
      <c r="FP66" s="184"/>
      <c r="FQ66" s="32"/>
      <c r="FR66" s="184"/>
      <c r="FS66" s="32"/>
      <c r="FT66" s="184"/>
      <c r="FU66" s="32"/>
      <c r="FV66" s="184"/>
      <c r="FW66" s="32"/>
      <c r="FX66" s="184"/>
      <c r="FY66" s="32"/>
      <c r="FZ66" s="184"/>
      <c r="GA66" s="32"/>
      <c r="GB66" s="184"/>
      <c r="GC66" s="32"/>
      <c r="GD66" s="184"/>
      <c r="GE66" s="32"/>
      <c r="GF66" s="184"/>
      <c r="GG66" s="32"/>
      <c r="GH66" s="184"/>
      <c r="GI66" s="32"/>
      <c r="GJ66" s="184"/>
      <c r="GK66" s="32"/>
      <c r="GL66" s="184"/>
      <c r="GM66" s="32"/>
      <c r="GN66" s="184"/>
      <c r="GO66" s="32"/>
      <c r="GP66" s="184"/>
      <c r="GQ66" s="32"/>
      <c r="GR66" s="184"/>
      <c r="GS66" s="32"/>
      <c r="GT66" s="184"/>
      <c r="GU66" s="32"/>
      <c r="GV66" s="184"/>
      <c r="GW66" s="32"/>
      <c r="GX66" s="184"/>
      <c r="GY66" s="32"/>
      <c r="GZ66" s="184"/>
      <c r="HA66" s="32"/>
      <c r="HB66" s="184"/>
      <c r="HC66" s="32"/>
      <c r="HD66" s="184"/>
      <c r="HE66" s="32"/>
      <c r="HF66" s="184"/>
      <c r="HG66" s="32"/>
      <c r="HH66" s="184"/>
      <c r="HI66" s="32"/>
      <c r="HJ66" s="184"/>
      <c r="HK66" s="32"/>
      <c r="HL66" s="184"/>
      <c r="HM66" s="32"/>
      <c r="HN66" s="184"/>
      <c r="HO66" s="32"/>
      <c r="HP66" s="184"/>
      <c r="HQ66" s="32"/>
      <c r="HR66" s="184"/>
      <c r="HS66" s="32"/>
      <c r="HT66" s="184"/>
      <c r="HU66" s="32"/>
      <c r="HV66" s="184"/>
      <c r="HW66" s="32"/>
      <c r="HX66" s="184"/>
      <c r="HY66" s="32"/>
      <c r="HZ66" s="184"/>
      <c r="IA66" s="32"/>
      <c r="IB66" s="184"/>
      <c r="IC66" s="32"/>
      <c r="ID66" s="184"/>
      <c r="IE66" s="32"/>
      <c r="IF66" s="184"/>
      <c r="IG66" s="32"/>
      <c r="IH66" s="184"/>
      <c r="II66" s="32"/>
      <c r="IJ66" s="184"/>
      <c r="IK66" s="32"/>
      <c r="IL66" s="184"/>
      <c r="IM66" s="32"/>
      <c r="IN66" s="184"/>
      <c r="IO66" s="32"/>
      <c r="IP66" s="184"/>
      <c r="IQ66" s="32"/>
      <c r="IR66" s="184"/>
      <c r="IS66" s="32"/>
      <c r="IT66" s="184"/>
    </row>
    <row r="67" spans="1:254">
      <c r="A67" s="173">
        <v>18</v>
      </c>
      <c r="C67" s="146" t="s">
        <v>200</v>
      </c>
      <c r="D67" s="184"/>
      <c r="E67" s="173">
        <v>18</v>
      </c>
      <c r="G67" s="265"/>
      <c r="H67" s="263">
        <v>0</v>
      </c>
      <c r="I67" s="67"/>
      <c r="J67" s="265"/>
      <c r="K67" s="263">
        <v>0</v>
      </c>
    </row>
    <row r="68" spans="1:254">
      <c r="A68" s="173">
        <v>19</v>
      </c>
      <c r="C68" s="146" t="s">
        <v>199</v>
      </c>
      <c r="D68" s="184"/>
      <c r="E68" s="173">
        <v>19</v>
      </c>
      <c r="G68" s="265"/>
      <c r="H68" s="263">
        <v>0</v>
      </c>
      <c r="I68" s="67"/>
      <c r="J68" s="265"/>
      <c r="K68" s="263">
        <v>0</v>
      </c>
    </row>
    <row r="69" spans="1:254">
      <c r="A69" s="173">
        <v>20</v>
      </c>
      <c r="C69" s="146" t="s">
        <v>198</v>
      </c>
      <c r="D69" s="184"/>
      <c r="E69" s="173">
        <v>20</v>
      </c>
      <c r="G69" s="265"/>
      <c r="H69" s="263">
        <v>0</v>
      </c>
      <c r="I69" s="67"/>
      <c r="J69" s="265"/>
      <c r="K69" s="263">
        <v>0</v>
      </c>
    </row>
    <row r="70" spans="1:254">
      <c r="A70" s="173">
        <v>21</v>
      </c>
      <c r="C70" s="146" t="s">
        <v>235</v>
      </c>
      <c r="D70" s="184"/>
      <c r="E70" s="173">
        <v>21</v>
      </c>
      <c r="G70" s="265"/>
      <c r="H70" s="263">
        <v>0</v>
      </c>
      <c r="I70" s="67"/>
      <c r="J70" s="265"/>
      <c r="K70" s="263">
        <v>0</v>
      </c>
    </row>
    <row r="71" spans="1:254">
      <c r="A71" s="173">
        <v>22</v>
      </c>
      <c r="C71" s="146" t="s">
        <v>99</v>
      </c>
      <c r="D71" s="184"/>
      <c r="E71" s="173">
        <v>22</v>
      </c>
      <c r="G71" s="265"/>
      <c r="H71" s="263">
        <v>0</v>
      </c>
      <c r="I71" s="67" t="s">
        <v>0</v>
      </c>
      <c r="J71" s="265"/>
      <c r="K71" s="263">
        <v>0</v>
      </c>
    </row>
    <row r="72" spans="1:254">
      <c r="A72" s="173">
        <v>23</v>
      </c>
      <c r="C72" s="226"/>
      <c r="E72" s="173">
        <v>23</v>
      </c>
      <c r="F72" s="181" t="s">
        <v>1</v>
      </c>
      <c r="G72" s="175"/>
      <c r="H72" s="175"/>
      <c r="I72" s="175"/>
      <c r="J72" s="175"/>
      <c r="K72" s="175"/>
    </row>
    <row r="73" spans="1:254">
      <c r="A73" s="173">
        <v>24</v>
      </c>
      <c r="C73" s="226"/>
      <c r="D73" s="146"/>
      <c r="E73" s="173">
        <v>24</v>
      </c>
    </row>
    <row r="74" spans="1:254">
      <c r="A74" s="173">
        <v>25</v>
      </c>
      <c r="C74" s="146" t="s">
        <v>194</v>
      </c>
      <c r="D74" s="184"/>
      <c r="E74" s="173">
        <v>25</v>
      </c>
      <c r="G74" s="265"/>
      <c r="H74" s="263">
        <v>0</v>
      </c>
      <c r="I74" s="67"/>
      <c r="J74" s="265"/>
      <c r="K74" s="263">
        <v>0</v>
      </c>
    </row>
    <row r="75" spans="1:254">
      <c r="A75" s="173">
        <v>26</v>
      </c>
      <c r="E75" s="173">
        <v>26</v>
      </c>
      <c r="F75" s="181" t="s">
        <v>1</v>
      </c>
      <c r="G75" s="175"/>
      <c r="H75" s="175"/>
      <c r="I75" s="175"/>
      <c r="J75" s="175"/>
      <c r="K75" s="175"/>
    </row>
    <row r="76" spans="1:254" ht="15" customHeight="1">
      <c r="A76" s="173">
        <v>27</v>
      </c>
      <c r="C76" s="146" t="s">
        <v>192</v>
      </c>
      <c r="E76" s="173">
        <v>27</v>
      </c>
      <c r="F76" s="240"/>
      <c r="G76" s="265"/>
      <c r="H76" s="263">
        <v>0</v>
      </c>
      <c r="I76" s="67"/>
      <c r="J76" s="265"/>
      <c r="K76" s="263">
        <v>0</v>
      </c>
    </row>
    <row r="77" spans="1:254">
      <c r="F77" s="181"/>
      <c r="G77" s="175"/>
      <c r="I77" s="257"/>
      <c r="J77" s="175"/>
      <c r="K77" s="180"/>
    </row>
    <row r="78" spans="1:254">
      <c r="F78" s="181"/>
      <c r="G78" s="175"/>
      <c r="I78" s="257"/>
      <c r="J78" s="175"/>
      <c r="K78" s="180"/>
    </row>
    <row r="79" spans="1:254" ht="30.75" customHeight="1">
      <c r="A79" s="224"/>
      <c r="B79" s="224"/>
      <c r="C79" s="359" t="s">
        <v>268</v>
      </c>
      <c r="D79" s="359"/>
      <c r="E79" s="359"/>
      <c r="F79" s="359"/>
      <c r="G79" s="359"/>
      <c r="H79" s="359"/>
      <c r="I79" s="359"/>
      <c r="J79" s="359"/>
      <c r="K79" s="268"/>
    </row>
    <row r="80" spans="1:254">
      <c r="D80" s="184"/>
      <c r="F80" s="181"/>
      <c r="G80" s="175"/>
      <c r="I80" s="257"/>
      <c r="J80" s="175"/>
      <c r="K80" s="180"/>
    </row>
    <row r="81" spans="1:15">
      <c r="C81" s="21" t="s">
        <v>18</v>
      </c>
      <c r="D81" s="184"/>
      <c r="F81" s="181"/>
      <c r="G81" s="175"/>
      <c r="I81" s="257"/>
      <c r="J81" s="175"/>
      <c r="K81" s="180"/>
    </row>
    <row r="82" spans="1:15">
      <c r="C82" s="146"/>
    </row>
    <row r="83" spans="1:15">
      <c r="A83" s="32" t="s">
        <v>291</v>
      </c>
      <c r="K83" s="188" t="s">
        <v>233</v>
      </c>
    </row>
    <row r="84" spans="1:15" s="190" customFormat="1">
      <c r="A84" s="355" t="s">
        <v>232</v>
      </c>
      <c r="B84" s="355"/>
      <c r="C84" s="355"/>
      <c r="D84" s="355"/>
      <c r="E84" s="355"/>
      <c r="F84" s="355"/>
      <c r="G84" s="355"/>
      <c r="H84" s="355"/>
      <c r="I84" s="355"/>
      <c r="J84" s="355"/>
      <c r="K84" s="355"/>
    </row>
    <row r="85" spans="1:15">
      <c r="A85" s="32" t="str">
        <f>$A$42</f>
        <v xml:space="preserve">NAME: </v>
      </c>
      <c r="C85" s="21" t="str">
        <f>$D$20</f>
        <v>University of Colorado</v>
      </c>
      <c r="I85" s="240"/>
      <c r="K85" s="30" t="str">
        <f>$K$3</f>
        <v>Date: October 13, 2015</v>
      </c>
    </row>
    <row r="86" spans="1:15">
      <c r="A86" s="181" t="s">
        <v>1</v>
      </c>
      <c r="B86" s="181" t="s">
        <v>1</v>
      </c>
      <c r="C86" s="181" t="s">
        <v>1</v>
      </c>
      <c r="D86" s="181" t="s">
        <v>1</v>
      </c>
      <c r="E86" s="181" t="s">
        <v>1</v>
      </c>
      <c r="F86" s="181" t="s">
        <v>1</v>
      </c>
      <c r="G86" s="175" t="s">
        <v>1</v>
      </c>
      <c r="H86" s="175" t="s">
        <v>1</v>
      </c>
      <c r="I86" s="181" t="s">
        <v>1</v>
      </c>
      <c r="J86" s="175" t="s">
        <v>1</v>
      </c>
      <c r="K86" s="180" t="s">
        <v>1</v>
      </c>
    </row>
    <row r="87" spans="1:15">
      <c r="A87" s="186" t="s">
        <v>15</v>
      </c>
      <c r="C87" s="146" t="s">
        <v>231</v>
      </c>
      <c r="E87" s="186" t="s">
        <v>15</v>
      </c>
      <c r="F87" s="173"/>
      <c r="G87" s="183"/>
      <c r="H87" s="182" t="str">
        <f>H44</f>
        <v>2014-15</v>
      </c>
      <c r="I87" s="184"/>
      <c r="J87" s="183"/>
      <c r="K87" s="182" t="str">
        <f>K44</f>
        <v>2015-16</v>
      </c>
    </row>
    <row r="88" spans="1:15">
      <c r="A88" s="186" t="s">
        <v>11</v>
      </c>
      <c r="C88" s="173" t="s">
        <v>230</v>
      </c>
      <c r="E88" s="186" t="s">
        <v>11</v>
      </c>
      <c r="F88" s="173"/>
      <c r="G88" s="183" t="s">
        <v>33</v>
      </c>
      <c r="H88" s="182" t="s">
        <v>10</v>
      </c>
      <c r="I88" s="184"/>
      <c r="J88" s="183" t="s">
        <v>33</v>
      </c>
      <c r="K88" s="182" t="s">
        <v>9</v>
      </c>
    </row>
    <row r="89" spans="1:15">
      <c r="A89" s="181" t="s">
        <v>1</v>
      </c>
      <c r="B89" s="181" t="s">
        <v>1</v>
      </c>
      <c r="C89" s="181" t="s">
        <v>1</v>
      </c>
      <c r="D89" s="181" t="s">
        <v>1</v>
      </c>
      <c r="E89" s="181" t="s">
        <v>1</v>
      </c>
      <c r="F89" s="181" t="s">
        <v>1</v>
      </c>
      <c r="G89" s="175" t="s">
        <v>1</v>
      </c>
      <c r="H89" s="175" t="s">
        <v>1</v>
      </c>
      <c r="I89" s="181" t="s">
        <v>1</v>
      </c>
      <c r="J89" s="175" t="s">
        <v>1</v>
      </c>
      <c r="K89" s="180" t="s">
        <v>1</v>
      </c>
    </row>
    <row r="90" spans="1:15">
      <c r="A90" s="173">
        <v>1</v>
      </c>
      <c r="C90" s="146" t="s">
        <v>229</v>
      </c>
      <c r="D90" s="184" t="s">
        <v>228</v>
      </c>
      <c r="E90" s="173">
        <v>1</v>
      </c>
      <c r="G90" s="265">
        <f>+G481</f>
        <v>679.1099999999999</v>
      </c>
      <c r="H90" s="263">
        <f>+H481</f>
        <v>56299581</v>
      </c>
      <c r="I90" s="67"/>
      <c r="J90" s="265">
        <f>+J481</f>
        <v>680.08807499999989</v>
      </c>
      <c r="K90" s="263">
        <f>+K481</f>
        <v>59383447</v>
      </c>
    </row>
    <row r="91" spans="1:15">
      <c r="A91" s="173">
        <v>2</v>
      </c>
      <c r="C91" s="146" t="s">
        <v>227</v>
      </c>
      <c r="D91" s="184" t="s">
        <v>226</v>
      </c>
      <c r="E91" s="173">
        <v>2</v>
      </c>
      <c r="G91" s="265">
        <f>+G520</f>
        <v>2.5</v>
      </c>
      <c r="H91" s="263">
        <f>+H520</f>
        <v>605011</v>
      </c>
      <c r="I91" s="67"/>
      <c r="J91" s="265">
        <f>+J520</f>
        <v>4.5</v>
      </c>
      <c r="K91" s="263">
        <f>+K520</f>
        <v>498486</v>
      </c>
    </row>
    <row r="92" spans="1:15">
      <c r="A92" s="173">
        <v>3</v>
      </c>
      <c r="C92" s="146" t="s">
        <v>225</v>
      </c>
      <c r="D92" s="184" t="s">
        <v>224</v>
      </c>
      <c r="E92" s="173">
        <v>3</v>
      </c>
      <c r="G92" s="265">
        <f>+G557</f>
        <v>0</v>
      </c>
      <c r="H92" s="263">
        <f>+H557</f>
        <v>27834</v>
      </c>
      <c r="I92" s="67"/>
      <c r="J92" s="265">
        <f>+J557</f>
        <v>0</v>
      </c>
      <c r="K92" s="263">
        <f>+K557</f>
        <v>24660</v>
      </c>
    </row>
    <row r="93" spans="1:15">
      <c r="A93" s="173">
        <v>4</v>
      </c>
      <c r="C93" s="146" t="s">
        <v>223</v>
      </c>
      <c r="D93" s="184" t="s">
        <v>222</v>
      </c>
      <c r="E93" s="173">
        <v>4</v>
      </c>
      <c r="G93" s="265">
        <f>+G594</f>
        <v>84.46</v>
      </c>
      <c r="H93" s="263">
        <f>+H594</f>
        <v>12252526</v>
      </c>
      <c r="I93" s="67"/>
      <c r="J93" s="265">
        <f>+J594</f>
        <v>109.30000000000001</v>
      </c>
      <c r="K93" s="263">
        <f>+K594</f>
        <v>14211762</v>
      </c>
    </row>
    <row r="94" spans="1:15">
      <c r="A94" s="173">
        <v>5</v>
      </c>
      <c r="C94" s="146" t="s">
        <v>221</v>
      </c>
      <c r="D94" s="184" t="s">
        <v>220</v>
      </c>
      <c r="E94" s="173">
        <v>5</v>
      </c>
      <c r="G94" s="265">
        <f>+G631</f>
        <v>94.51</v>
      </c>
      <c r="H94" s="263">
        <f>+H631</f>
        <v>10486089</v>
      </c>
      <c r="I94" s="67"/>
      <c r="J94" s="265">
        <f>+J631</f>
        <v>94.08</v>
      </c>
      <c r="K94" s="263">
        <f>+K631</f>
        <v>10975497</v>
      </c>
    </row>
    <row r="95" spans="1:15">
      <c r="A95" s="173">
        <v>6</v>
      </c>
      <c r="C95" s="146" t="s">
        <v>219</v>
      </c>
      <c r="D95" s="184" t="s">
        <v>218</v>
      </c>
      <c r="E95" s="173">
        <v>6</v>
      </c>
      <c r="G95" s="265">
        <f>+G668</f>
        <v>79.16</v>
      </c>
      <c r="H95" s="263">
        <f>+H668</f>
        <v>16125184</v>
      </c>
      <c r="I95" s="67"/>
      <c r="J95" s="265">
        <f>+J668</f>
        <v>95.93</v>
      </c>
      <c r="K95" s="263">
        <f>+K668</f>
        <v>22759513</v>
      </c>
      <c r="M95" s="231"/>
    </row>
    <row r="96" spans="1:15">
      <c r="A96" s="173">
        <v>7</v>
      </c>
      <c r="C96" s="146" t="s">
        <v>217</v>
      </c>
      <c r="D96" s="184" t="s">
        <v>216</v>
      </c>
      <c r="E96" s="173">
        <v>7</v>
      </c>
      <c r="G96" s="265">
        <f>+G705</f>
        <v>77.7</v>
      </c>
      <c r="H96" s="263">
        <f>+H705</f>
        <v>9819850</v>
      </c>
      <c r="I96" s="67"/>
      <c r="J96" s="265">
        <f>+J705</f>
        <v>84.95</v>
      </c>
      <c r="K96" s="263">
        <f>+K705</f>
        <v>11367289</v>
      </c>
      <c r="O96" s="21" t="s">
        <v>0</v>
      </c>
    </row>
    <row r="97" spans="1:254">
      <c r="A97" s="173">
        <v>8</v>
      </c>
      <c r="C97" s="146" t="s">
        <v>215</v>
      </c>
      <c r="D97" s="184" t="s">
        <v>214</v>
      </c>
      <c r="E97" s="173">
        <v>8</v>
      </c>
      <c r="G97" s="265">
        <f>+G742</f>
        <v>0</v>
      </c>
      <c r="H97" s="263">
        <f>+H742</f>
        <v>7066012</v>
      </c>
      <c r="I97" s="67"/>
      <c r="J97" s="265">
        <f>+J742</f>
        <v>0</v>
      </c>
      <c r="K97" s="263">
        <f>+K742</f>
        <v>7766731</v>
      </c>
    </row>
    <row r="98" spans="1:254">
      <c r="A98" s="173">
        <v>9</v>
      </c>
      <c r="C98" s="146" t="s">
        <v>213</v>
      </c>
      <c r="D98" s="184" t="s">
        <v>212</v>
      </c>
      <c r="E98" s="173">
        <v>9</v>
      </c>
      <c r="G98" s="263">
        <f>+G780</f>
        <v>0</v>
      </c>
      <c r="H98" s="263">
        <f>+H780</f>
        <v>0</v>
      </c>
      <c r="I98" s="67" t="s">
        <v>0</v>
      </c>
      <c r="J98" s="263">
        <f>+J780</f>
        <v>0</v>
      </c>
      <c r="K98" s="263">
        <f>+K780</f>
        <v>0</v>
      </c>
    </row>
    <row r="99" spans="1:254">
      <c r="A99" s="173">
        <v>10</v>
      </c>
      <c r="C99" s="146" t="s">
        <v>211</v>
      </c>
      <c r="D99" s="184" t="s">
        <v>210</v>
      </c>
      <c r="E99" s="173">
        <v>10</v>
      </c>
      <c r="G99" s="265">
        <f>+G816</f>
        <v>0</v>
      </c>
      <c r="H99" s="263">
        <f>+H816</f>
        <v>10252490</v>
      </c>
      <c r="I99" s="67"/>
      <c r="J99" s="265">
        <f>+J816</f>
        <v>0</v>
      </c>
      <c r="K99" s="263">
        <f>+K816</f>
        <v>5977564</v>
      </c>
    </row>
    <row r="100" spans="1:254">
      <c r="A100" s="173"/>
      <c r="C100" s="146"/>
      <c r="D100" s="184"/>
      <c r="E100" s="173"/>
      <c r="F100" s="181" t="s">
        <v>1</v>
      </c>
      <c r="G100" s="175" t="s">
        <v>1</v>
      </c>
      <c r="H100" s="175" t="s">
        <v>1</v>
      </c>
      <c r="I100" s="175" t="s">
        <v>1</v>
      </c>
      <c r="J100" s="175" t="s">
        <v>1</v>
      </c>
      <c r="K100" s="175" t="s">
        <v>1</v>
      </c>
    </row>
    <row r="101" spans="1:254">
      <c r="A101" s="173">
        <v>11</v>
      </c>
      <c r="C101" s="146" t="s">
        <v>209</v>
      </c>
      <c r="E101" s="173">
        <v>11</v>
      </c>
      <c r="G101" s="265">
        <f>SUM(G90:G99)</f>
        <v>1017.4399999999999</v>
      </c>
      <c r="H101" s="263">
        <f>SUM(H90:H99)</f>
        <v>122934577</v>
      </c>
      <c r="I101" s="67"/>
      <c r="J101" s="265">
        <f>SUM(J90:J99)</f>
        <v>1068.8480749999999</v>
      </c>
      <c r="K101" s="263">
        <f>SUM(K90:K99)</f>
        <v>132964949</v>
      </c>
      <c r="L101" s="262"/>
    </row>
    <row r="102" spans="1:254">
      <c r="A102" s="173"/>
      <c r="E102" s="173"/>
      <c r="F102" s="181" t="s">
        <v>1</v>
      </c>
      <c r="G102" s="175" t="s">
        <v>1</v>
      </c>
      <c r="H102" s="175" t="s">
        <v>1</v>
      </c>
      <c r="I102" s="175" t="s">
        <v>1</v>
      </c>
      <c r="J102" s="175" t="s">
        <v>1</v>
      </c>
      <c r="K102" s="175" t="s">
        <v>1</v>
      </c>
    </row>
    <row r="103" spans="1:254">
      <c r="A103" s="173"/>
      <c r="E103" s="173"/>
      <c r="F103" s="181"/>
      <c r="I103" s="257"/>
      <c r="K103" s="180"/>
    </row>
    <row r="104" spans="1:254">
      <c r="A104" s="173">
        <v>12</v>
      </c>
      <c r="C104" s="146" t="s">
        <v>208</v>
      </c>
      <c r="E104" s="173">
        <v>12</v>
      </c>
      <c r="G104" s="67"/>
      <c r="H104" s="67"/>
      <c r="I104" s="67"/>
      <c r="J104" s="265"/>
      <c r="K104" s="67"/>
    </row>
    <row r="105" spans="1:254">
      <c r="A105" s="173">
        <v>13</v>
      </c>
      <c r="C105" s="146" t="s">
        <v>207</v>
      </c>
      <c r="D105" s="184" t="s">
        <v>206</v>
      </c>
      <c r="E105" s="173">
        <v>13</v>
      </c>
      <c r="G105" s="265"/>
      <c r="H105" s="263">
        <f>+H443</f>
        <v>0</v>
      </c>
      <c r="I105" s="67"/>
      <c r="J105" s="265"/>
      <c r="K105" s="263">
        <f>+K443</f>
        <v>0</v>
      </c>
    </row>
    <row r="106" spans="1:254">
      <c r="A106" s="173">
        <v>14</v>
      </c>
      <c r="C106" s="146" t="s">
        <v>205</v>
      </c>
      <c r="D106" s="184" t="s">
        <v>204</v>
      </c>
      <c r="E106" s="173">
        <v>14</v>
      </c>
      <c r="G106" s="265"/>
      <c r="H106" s="267">
        <v>5450609</v>
      </c>
      <c r="I106" s="67"/>
      <c r="J106" s="265"/>
      <c r="K106" s="263">
        <f>8107934-1</f>
        <v>8107933</v>
      </c>
    </row>
    <row r="107" spans="1:254">
      <c r="A107" s="173">
        <v>15</v>
      </c>
      <c r="C107" s="146" t="s">
        <v>203</v>
      </c>
      <c r="D107" s="184"/>
      <c r="E107" s="173">
        <v>15</v>
      </c>
      <c r="G107" s="265"/>
      <c r="H107" s="266">
        <f>7107124+6732488+1163197</f>
        <v>15002809</v>
      </c>
      <c r="I107" s="67"/>
      <c r="J107" s="265"/>
      <c r="K107" s="266">
        <f>6717716+6544189+1128921+1</f>
        <v>14390827</v>
      </c>
    </row>
    <row r="108" spans="1:254">
      <c r="A108" s="173">
        <v>16</v>
      </c>
      <c r="C108" s="146" t="s">
        <v>202</v>
      </c>
      <c r="D108" s="184"/>
      <c r="E108" s="173">
        <v>16</v>
      </c>
      <c r="G108" s="265"/>
      <c r="H108" s="263">
        <f>+H308-H107</f>
        <v>60490527</v>
      </c>
      <c r="I108" s="67"/>
      <c r="J108" s="265"/>
      <c r="K108" s="266">
        <f>74881248*0.85</f>
        <v>63649060.799999997</v>
      </c>
    </row>
    <row r="109" spans="1:254">
      <c r="A109" s="173">
        <v>17</v>
      </c>
      <c r="B109" s="184"/>
      <c r="C109" s="32" t="s">
        <v>201</v>
      </c>
      <c r="D109" s="184" t="s">
        <v>197</v>
      </c>
      <c r="E109" s="173">
        <v>17</v>
      </c>
      <c r="F109" s="184"/>
      <c r="G109" s="265"/>
      <c r="H109" s="263">
        <f>SUM(H107:H108)</f>
        <v>75493336</v>
      </c>
      <c r="I109" s="32"/>
      <c r="J109" s="265"/>
      <c r="K109" s="263">
        <f>SUM(K107:K108)</f>
        <v>78039887.799999997</v>
      </c>
      <c r="L109" s="184"/>
      <c r="M109" s="32"/>
      <c r="N109" s="184"/>
      <c r="O109" s="32"/>
      <c r="P109" s="184"/>
      <c r="Q109" s="32"/>
      <c r="R109" s="184"/>
      <c r="S109" s="32"/>
      <c r="T109" s="184"/>
      <c r="U109" s="32"/>
      <c r="V109" s="184"/>
      <c r="W109" s="32"/>
      <c r="X109" s="184"/>
      <c r="Y109" s="32"/>
      <c r="Z109" s="184"/>
      <c r="AA109" s="32"/>
      <c r="AB109" s="184"/>
      <c r="AC109" s="32"/>
      <c r="AD109" s="184"/>
      <c r="AE109" s="32"/>
      <c r="AF109" s="184"/>
      <c r="AG109" s="32"/>
      <c r="AH109" s="184"/>
      <c r="AI109" s="32"/>
      <c r="AJ109" s="184"/>
      <c r="AK109" s="32"/>
      <c r="AL109" s="184"/>
      <c r="AM109" s="32"/>
      <c r="AN109" s="184"/>
      <c r="AO109" s="32"/>
      <c r="AP109" s="184"/>
      <c r="AQ109" s="32"/>
      <c r="AR109" s="184"/>
      <c r="AS109" s="32"/>
      <c r="AT109" s="184"/>
      <c r="AU109" s="32"/>
      <c r="AV109" s="184"/>
      <c r="AW109" s="32"/>
      <c r="AX109" s="184"/>
      <c r="AY109" s="32"/>
      <c r="AZ109" s="184"/>
      <c r="BA109" s="32"/>
      <c r="BB109" s="184"/>
      <c r="BC109" s="32"/>
      <c r="BD109" s="184"/>
      <c r="BE109" s="32"/>
      <c r="BF109" s="184"/>
      <c r="BG109" s="32"/>
      <c r="BH109" s="184"/>
      <c r="BI109" s="32"/>
      <c r="BJ109" s="184"/>
      <c r="BK109" s="32"/>
      <c r="BL109" s="184"/>
      <c r="BM109" s="32"/>
      <c r="BN109" s="184"/>
      <c r="BO109" s="32"/>
      <c r="BP109" s="184"/>
      <c r="BQ109" s="32"/>
      <c r="BR109" s="184"/>
      <c r="BS109" s="32"/>
      <c r="BT109" s="184"/>
      <c r="BU109" s="32"/>
      <c r="BV109" s="184"/>
      <c r="BW109" s="32"/>
      <c r="BX109" s="184"/>
      <c r="BY109" s="32"/>
      <c r="BZ109" s="184"/>
      <c r="CA109" s="32"/>
      <c r="CB109" s="184"/>
      <c r="CC109" s="32"/>
      <c r="CD109" s="184"/>
      <c r="CE109" s="32"/>
      <c r="CF109" s="184"/>
      <c r="CG109" s="32"/>
      <c r="CH109" s="184"/>
      <c r="CI109" s="32"/>
      <c r="CJ109" s="184"/>
      <c r="CK109" s="32"/>
      <c r="CL109" s="184"/>
      <c r="CM109" s="32"/>
      <c r="CN109" s="184"/>
      <c r="CO109" s="32"/>
      <c r="CP109" s="184"/>
      <c r="CQ109" s="32"/>
      <c r="CR109" s="184"/>
      <c r="CS109" s="32"/>
      <c r="CT109" s="184"/>
      <c r="CU109" s="32"/>
      <c r="CV109" s="184"/>
      <c r="CW109" s="32"/>
      <c r="CX109" s="184"/>
      <c r="CY109" s="32"/>
      <c r="CZ109" s="184"/>
      <c r="DA109" s="32"/>
      <c r="DB109" s="184"/>
      <c r="DC109" s="32"/>
      <c r="DD109" s="184"/>
      <c r="DE109" s="32"/>
      <c r="DF109" s="184"/>
      <c r="DG109" s="32"/>
      <c r="DH109" s="184"/>
      <c r="DI109" s="32"/>
      <c r="DJ109" s="184"/>
      <c r="DK109" s="32"/>
      <c r="DL109" s="184"/>
      <c r="DM109" s="32"/>
      <c r="DN109" s="184"/>
      <c r="DO109" s="32"/>
      <c r="DP109" s="184"/>
      <c r="DQ109" s="32"/>
      <c r="DR109" s="184"/>
      <c r="DS109" s="32"/>
      <c r="DT109" s="184"/>
      <c r="DU109" s="32"/>
      <c r="DV109" s="184"/>
      <c r="DW109" s="32"/>
      <c r="DX109" s="184"/>
      <c r="DY109" s="32"/>
      <c r="DZ109" s="184"/>
      <c r="EA109" s="32"/>
      <c r="EB109" s="184"/>
      <c r="EC109" s="32"/>
      <c r="ED109" s="184"/>
      <c r="EE109" s="32"/>
      <c r="EF109" s="184"/>
      <c r="EG109" s="32"/>
      <c r="EH109" s="184"/>
      <c r="EI109" s="32"/>
      <c r="EJ109" s="184"/>
      <c r="EK109" s="32"/>
      <c r="EL109" s="184"/>
      <c r="EM109" s="32"/>
      <c r="EN109" s="184"/>
      <c r="EO109" s="32"/>
      <c r="EP109" s="184"/>
      <c r="EQ109" s="32"/>
      <c r="ER109" s="184"/>
      <c r="ES109" s="32"/>
      <c r="ET109" s="184"/>
      <c r="EU109" s="32"/>
      <c r="EV109" s="184"/>
      <c r="EW109" s="32"/>
      <c r="EX109" s="184"/>
      <c r="EY109" s="32"/>
      <c r="EZ109" s="184"/>
      <c r="FA109" s="32"/>
      <c r="FB109" s="184"/>
      <c r="FC109" s="32"/>
      <c r="FD109" s="184"/>
      <c r="FE109" s="32"/>
      <c r="FF109" s="184"/>
      <c r="FG109" s="32"/>
      <c r="FH109" s="184"/>
      <c r="FI109" s="32"/>
      <c r="FJ109" s="184"/>
      <c r="FK109" s="32"/>
      <c r="FL109" s="184"/>
      <c r="FM109" s="32"/>
      <c r="FN109" s="184"/>
      <c r="FO109" s="32"/>
      <c r="FP109" s="184"/>
      <c r="FQ109" s="32"/>
      <c r="FR109" s="184"/>
      <c r="FS109" s="32"/>
      <c r="FT109" s="184"/>
      <c r="FU109" s="32"/>
      <c r="FV109" s="184"/>
      <c r="FW109" s="32"/>
      <c r="FX109" s="184"/>
      <c r="FY109" s="32"/>
      <c r="FZ109" s="184"/>
      <c r="GA109" s="32"/>
      <c r="GB109" s="184"/>
      <c r="GC109" s="32"/>
      <c r="GD109" s="184"/>
      <c r="GE109" s="32"/>
      <c r="GF109" s="184"/>
      <c r="GG109" s="32"/>
      <c r="GH109" s="184"/>
      <c r="GI109" s="32"/>
      <c r="GJ109" s="184"/>
      <c r="GK109" s="32"/>
      <c r="GL109" s="184"/>
      <c r="GM109" s="32"/>
      <c r="GN109" s="184"/>
      <c r="GO109" s="32"/>
      <c r="GP109" s="184"/>
      <c r="GQ109" s="32"/>
      <c r="GR109" s="184"/>
      <c r="GS109" s="32"/>
      <c r="GT109" s="184"/>
      <c r="GU109" s="32"/>
      <c r="GV109" s="184"/>
      <c r="GW109" s="32"/>
      <c r="GX109" s="184"/>
      <c r="GY109" s="32"/>
      <c r="GZ109" s="184"/>
      <c r="HA109" s="32"/>
      <c r="HB109" s="184"/>
      <c r="HC109" s="32"/>
      <c r="HD109" s="184"/>
      <c r="HE109" s="32"/>
      <c r="HF109" s="184"/>
      <c r="HG109" s="32"/>
      <c r="HH109" s="184"/>
      <c r="HI109" s="32"/>
      <c r="HJ109" s="184"/>
      <c r="HK109" s="32"/>
      <c r="HL109" s="184"/>
      <c r="HM109" s="32"/>
      <c r="HN109" s="184"/>
      <c r="HO109" s="32"/>
      <c r="HP109" s="184"/>
      <c r="HQ109" s="32"/>
      <c r="HR109" s="184"/>
      <c r="HS109" s="32"/>
      <c r="HT109" s="184"/>
      <c r="HU109" s="32"/>
      <c r="HV109" s="184"/>
      <c r="HW109" s="32"/>
      <c r="HX109" s="184"/>
      <c r="HY109" s="32"/>
      <c r="HZ109" s="184"/>
      <c r="IA109" s="32"/>
      <c r="IB109" s="184"/>
      <c r="IC109" s="32"/>
      <c r="ID109" s="184"/>
      <c r="IE109" s="32"/>
      <c r="IF109" s="184"/>
      <c r="IG109" s="32"/>
      <c r="IH109" s="184"/>
      <c r="II109" s="32"/>
      <c r="IJ109" s="184"/>
      <c r="IK109" s="32"/>
      <c r="IL109" s="184"/>
      <c r="IM109" s="32"/>
      <c r="IN109" s="184"/>
      <c r="IO109" s="32"/>
      <c r="IP109" s="184"/>
      <c r="IQ109" s="32"/>
      <c r="IR109" s="184"/>
      <c r="IS109" s="32"/>
      <c r="IT109" s="184"/>
    </row>
    <row r="110" spans="1:254">
      <c r="A110" s="173">
        <v>18</v>
      </c>
      <c r="C110" s="146" t="s">
        <v>200</v>
      </c>
      <c r="D110" s="184" t="s">
        <v>197</v>
      </c>
      <c r="E110" s="173">
        <v>18</v>
      </c>
      <c r="G110" s="265"/>
      <c r="H110" s="263">
        <f>+H307</f>
        <v>11098972</v>
      </c>
      <c r="I110" s="67"/>
      <c r="J110" s="265"/>
      <c r="K110" s="266">
        <f>74881248*0.15</f>
        <v>11232187.199999999</v>
      </c>
    </row>
    <row r="111" spans="1:254">
      <c r="A111" s="173">
        <v>19</v>
      </c>
      <c r="C111" s="146" t="s">
        <v>199</v>
      </c>
      <c r="D111" s="184" t="s">
        <v>197</v>
      </c>
      <c r="E111" s="173">
        <v>19</v>
      </c>
      <c r="G111" s="265"/>
      <c r="H111" s="263">
        <f>+H313</f>
        <v>21904755</v>
      </c>
      <c r="I111" s="67"/>
      <c r="J111" s="265"/>
      <c r="K111" s="266">
        <f>20884485+6337641</f>
        <v>27222126</v>
      </c>
    </row>
    <row r="112" spans="1:254">
      <c r="A112" s="173">
        <v>20</v>
      </c>
      <c r="C112" s="146" t="s">
        <v>198</v>
      </c>
      <c r="D112" s="184" t="s">
        <v>197</v>
      </c>
      <c r="E112" s="173">
        <v>20</v>
      </c>
      <c r="G112" s="265"/>
      <c r="H112" s="263">
        <f>H109+H110+H111</f>
        <v>108497063</v>
      </c>
      <c r="I112" s="67"/>
      <c r="J112" s="265"/>
      <c r="K112" s="263">
        <f>K109+K110+K111</f>
        <v>116494201</v>
      </c>
    </row>
    <row r="113" spans="1:17">
      <c r="A113" s="173">
        <v>21</v>
      </c>
      <c r="C113" s="146" t="s">
        <v>196</v>
      </c>
      <c r="D113" s="184" t="s">
        <v>195</v>
      </c>
      <c r="E113" s="173">
        <v>21</v>
      </c>
      <c r="G113" s="265"/>
      <c r="H113" s="263">
        <f>+H352-H333</f>
        <v>0</v>
      </c>
      <c r="I113" s="67"/>
      <c r="J113" s="265"/>
      <c r="K113" s="263">
        <f>+K352-K333</f>
        <v>0</v>
      </c>
      <c r="L113" s="21" t="s">
        <v>0</v>
      </c>
    </row>
    <row r="114" spans="1:17">
      <c r="A114" s="173">
        <v>22</v>
      </c>
      <c r="C114" s="146" t="s">
        <v>99</v>
      </c>
      <c r="D114" s="184"/>
      <c r="E114" s="173">
        <v>22</v>
      </c>
      <c r="G114" s="265"/>
      <c r="H114" s="263">
        <f>H333</f>
        <v>0</v>
      </c>
      <c r="I114" s="67" t="s">
        <v>0</v>
      </c>
      <c r="J114" s="265"/>
      <c r="K114" s="263">
        <f>K333</f>
        <v>0</v>
      </c>
    </row>
    <row r="115" spans="1:17">
      <c r="A115" s="173">
        <v>23</v>
      </c>
      <c r="C115" s="226"/>
      <c r="E115" s="173">
        <v>23</v>
      </c>
      <c r="F115" s="181" t="s">
        <v>1</v>
      </c>
      <c r="G115" s="175"/>
      <c r="H115" s="175"/>
      <c r="I115" s="175"/>
      <c r="J115" s="175"/>
      <c r="K115" s="175"/>
      <c r="Q115" s="21" t="s">
        <v>0</v>
      </c>
    </row>
    <row r="116" spans="1:17">
      <c r="A116" s="173">
        <v>24</v>
      </c>
      <c r="C116" s="226"/>
      <c r="D116" s="146"/>
      <c r="E116" s="173">
        <v>24</v>
      </c>
    </row>
    <row r="117" spans="1:17">
      <c r="A117" s="173">
        <v>25</v>
      </c>
      <c r="C117" s="146" t="s">
        <v>194</v>
      </c>
      <c r="D117" s="184" t="s">
        <v>290</v>
      </c>
      <c r="E117" s="173">
        <v>25</v>
      </c>
      <c r="G117" s="265"/>
      <c r="H117" s="263">
        <f>+H399</f>
        <v>8986905</v>
      </c>
      <c r="I117" s="67"/>
      <c r="J117" s="265"/>
      <c r="K117" s="263">
        <f>+K399</f>
        <v>8362815</v>
      </c>
    </row>
    <row r="118" spans="1:17">
      <c r="A118" s="173">
        <v>26</v>
      </c>
      <c r="E118" s="173">
        <v>26</v>
      </c>
      <c r="F118" s="181" t="s">
        <v>1</v>
      </c>
      <c r="G118" s="175"/>
      <c r="H118" s="175"/>
      <c r="I118" s="175"/>
      <c r="J118" s="175"/>
      <c r="K118" s="175"/>
    </row>
    <row r="119" spans="1:17">
      <c r="A119" s="173">
        <v>27</v>
      </c>
      <c r="C119" s="146" t="s">
        <v>192</v>
      </c>
      <c r="E119" s="173">
        <v>27</v>
      </c>
      <c r="F119" s="240"/>
      <c r="G119" s="265"/>
      <c r="H119" s="263">
        <f>H105+H106+H112+H113+H114+H117</f>
        <v>122934577</v>
      </c>
      <c r="I119" s="67"/>
      <c r="J119" s="264"/>
      <c r="K119" s="263">
        <f>K105+K106+K112+K113+K114+K117</f>
        <v>132964949</v>
      </c>
      <c r="L119" s="262"/>
      <c r="M119" s="208"/>
    </row>
    <row r="120" spans="1:17">
      <c r="C120" s="146"/>
      <c r="F120" s="261" t="s">
        <v>191</v>
      </c>
      <c r="G120" s="260"/>
      <c r="H120" s="260"/>
      <c r="I120" s="260"/>
      <c r="J120" s="259"/>
      <c r="K120" s="258"/>
    </row>
    <row r="121" spans="1:17" ht="29.25" customHeight="1">
      <c r="C121" s="359" t="s">
        <v>268</v>
      </c>
      <c r="D121" s="359"/>
      <c r="E121" s="359"/>
      <c r="F121" s="359"/>
      <c r="G121" s="359"/>
      <c r="H121" s="359"/>
      <c r="I121" s="359"/>
      <c r="J121" s="359"/>
      <c r="K121" s="205"/>
    </row>
    <row r="122" spans="1:17">
      <c r="D122" s="184"/>
      <c r="F122" s="181"/>
      <c r="G122" s="175"/>
      <c r="I122" s="257"/>
      <c r="J122" s="175"/>
      <c r="K122" s="180"/>
      <c r="M122" s="21" t="s">
        <v>0</v>
      </c>
    </row>
    <row r="123" spans="1:17">
      <c r="C123" s="21" t="s">
        <v>18</v>
      </c>
      <c r="G123" s="21"/>
      <c r="H123" s="173"/>
      <c r="J123" s="21"/>
      <c r="K123" s="21"/>
    </row>
    <row r="124" spans="1:17">
      <c r="D124" s="184"/>
      <c r="F124" s="181"/>
      <c r="G124" s="175"/>
      <c r="I124" s="257"/>
      <c r="J124" s="175"/>
      <c r="K124" s="180"/>
    </row>
    <row r="125" spans="1:17">
      <c r="E125" s="172"/>
    </row>
    <row r="126" spans="1:17">
      <c r="A126" s="190" t="s">
        <v>274</v>
      </c>
    </row>
    <row r="127" spans="1:17">
      <c r="A127" s="32" t="str">
        <f>$A$83</f>
        <v>Institution No.:  GFC</v>
      </c>
      <c r="B127" s="190"/>
      <c r="C127" s="190"/>
      <c r="D127" s="190"/>
      <c r="E127" s="192"/>
      <c r="F127" s="190"/>
      <c r="G127" s="189"/>
      <c r="H127" s="191"/>
      <c r="I127" s="190"/>
      <c r="J127" s="189"/>
      <c r="K127" s="188" t="s">
        <v>190</v>
      </c>
    </row>
    <row r="128" spans="1:17" ht="14.25">
      <c r="A128" s="347" t="s">
        <v>273</v>
      </c>
      <c r="B128" s="347"/>
      <c r="C128" s="347"/>
      <c r="D128" s="347"/>
      <c r="E128" s="347"/>
      <c r="F128" s="347"/>
      <c r="G128" s="347"/>
      <c r="H128" s="347"/>
      <c r="I128" s="347"/>
      <c r="J128" s="347"/>
      <c r="K128" s="347"/>
    </row>
    <row r="129" spans="1:11">
      <c r="A129" s="32" t="str">
        <f>$A$42</f>
        <v xml:space="preserve">NAME: </v>
      </c>
      <c r="C129" s="21" t="str">
        <f>$D$20</f>
        <v>University of Colorado</v>
      </c>
      <c r="K129" s="30" t="str">
        <f>$K$3</f>
        <v>Date: October 13, 2015</v>
      </c>
    </row>
    <row r="130" spans="1:11">
      <c r="A130" s="181" t="s">
        <v>1</v>
      </c>
      <c r="B130" s="181" t="s">
        <v>1</v>
      </c>
      <c r="C130" s="181" t="s">
        <v>1</v>
      </c>
      <c r="D130" s="181" t="s">
        <v>1</v>
      </c>
      <c r="E130" s="181" t="s">
        <v>1</v>
      </c>
      <c r="F130" s="181" t="s">
        <v>1</v>
      </c>
      <c r="G130" s="175" t="s">
        <v>1</v>
      </c>
      <c r="H130" s="175" t="s">
        <v>1</v>
      </c>
      <c r="I130" s="181" t="s">
        <v>1</v>
      </c>
      <c r="J130" s="175" t="s">
        <v>1</v>
      </c>
      <c r="K130" s="180" t="s">
        <v>1</v>
      </c>
    </row>
    <row r="131" spans="1:11">
      <c r="A131" s="186" t="s">
        <v>15</v>
      </c>
      <c r="E131" s="186" t="s">
        <v>15</v>
      </c>
      <c r="F131" s="173"/>
      <c r="G131" s="185"/>
      <c r="H131" s="182" t="str">
        <f>H44</f>
        <v>2014-15</v>
      </c>
      <c r="I131" s="184"/>
      <c r="J131" s="183"/>
      <c r="K131" s="182" t="str">
        <f>K44</f>
        <v>2015-16</v>
      </c>
    </row>
    <row r="132" spans="1:11">
      <c r="A132" s="186" t="s">
        <v>11</v>
      </c>
      <c r="C132" s="173" t="s">
        <v>12</v>
      </c>
      <c r="E132" s="186" t="s">
        <v>11</v>
      </c>
      <c r="F132" s="173"/>
      <c r="G132" s="185"/>
      <c r="H132" s="182" t="s">
        <v>10</v>
      </c>
      <c r="I132" s="184"/>
      <c r="J132" s="183"/>
      <c r="K132" s="182" t="s">
        <v>9</v>
      </c>
    </row>
    <row r="133" spans="1:11">
      <c r="A133" s="181" t="s">
        <v>1</v>
      </c>
      <c r="B133" s="181" t="s">
        <v>1</v>
      </c>
      <c r="C133" s="181" t="s">
        <v>1</v>
      </c>
      <c r="D133" s="181" t="s">
        <v>1</v>
      </c>
      <c r="E133" s="181" t="s">
        <v>1</v>
      </c>
      <c r="F133" s="181" t="s">
        <v>1</v>
      </c>
      <c r="G133" s="175" t="s">
        <v>1</v>
      </c>
      <c r="H133" s="175" t="s">
        <v>1</v>
      </c>
      <c r="I133" s="181" t="s">
        <v>1</v>
      </c>
      <c r="J133" s="175" t="s">
        <v>1</v>
      </c>
      <c r="K133" s="180" t="s">
        <v>1</v>
      </c>
    </row>
    <row r="134" spans="1:11">
      <c r="A134" s="173">
        <v>1</v>
      </c>
      <c r="C134" s="21" t="s">
        <v>188</v>
      </c>
      <c r="E134" s="173">
        <v>1</v>
      </c>
    </row>
    <row r="135" spans="1:11" ht="33.75" customHeight="1">
      <c r="A135" s="256">
        <v>2</v>
      </c>
      <c r="C135" s="360" t="s">
        <v>187</v>
      </c>
      <c r="D135" s="360"/>
      <c r="E135" s="256">
        <v>2</v>
      </c>
      <c r="G135" s="87"/>
      <c r="H135" s="255">
        <v>0</v>
      </c>
      <c r="I135" s="254"/>
      <c r="J135" s="254"/>
      <c r="K135" s="254">
        <v>0</v>
      </c>
    </row>
    <row r="136" spans="1:11" ht="15.75" customHeight="1">
      <c r="A136" s="173">
        <v>3</v>
      </c>
      <c r="C136" s="21" t="s">
        <v>186</v>
      </c>
      <c r="E136" s="173">
        <v>3</v>
      </c>
      <c r="G136" s="87"/>
      <c r="H136" s="20">
        <v>0</v>
      </c>
      <c r="I136" s="87"/>
      <c r="J136" s="87"/>
      <c r="K136" s="87">
        <v>0</v>
      </c>
    </row>
    <row r="137" spans="1:11">
      <c r="A137" s="173">
        <v>4</v>
      </c>
      <c r="C137" s="21" t="s">
        <v>185</v>
      </c>
      <c r="E137" s="173">
        <v>4</v>
      </c>
      <c r="G137" s="87"/>
      <c r="H137" s="20">
        <v>0</v>
      </c>
      <c r="I137" s="87"/>
      <c r="J137" s="87"/>
      <c r="K137" s="87">
        <v>0</v>
      </c>
    </row>
    <row r="138" spans="1:11">
      <c r="A138" s="173">
        <v>5</v>
      </c>
      <c r="C138" s="21" t="s">
        <v>184</v>
      </c>
      <c r="E138" s="173">
        <v>5</v>
      </c>
      <c r="G138" s="87"/>
      <c r="H138" s="20">
        <v>0</v>
      </c>
      <c r="I138" s="87"/>
      <c r="J138" s="87"/>
      <c r="K138" s="87">
        <v>0</v>
      </c>
    </row>
    <row r="139" spans="1:11" ht="47.25" customHeight="1">
      <c r="A139" s="256">
        <v>6</v>
      </c>
      <c r="C139" s="360" t="s">
        <v>183</v>
      </c>
      <c r="D139" s="360"/>
      <c r="E139" s="256">
        <v>6</v>
      </c>
      <c r="G139" s="87"/>
      <c r="H139" s="255">
        <v>0</v>
      </c>
      <c r="I139" s="254"/>
      <c r="J139" s="254"/>
      <c r="K139" s="254">
        <v>0</v>
      </c>
    </row>
    <row r="140" spans="1:11">
      <c r="A140" s="173">
        <v>7</v>
      </c>
      <c r="E140" s="173">
        <v>7</v>
      </c>
      <c r="G140" s="87"/>
      <c r="H140" s="20"/>
      <c r="I140" s="87"/>
      <c r="J140" s="87"/>
      <c r="K140" s="87"/>
    </row>
    <row r="141" spans="1:11">
      <c r="A141" s="173">
        <v>8</v>
      </c>
      <c r="E141" s="173">
        <v>8</v>
      </c>
      <c r="G141" s="87"/>
      <c r="H141" s="20"/>
      <c r="I141" s="87"/>
      <c r="J141" s="87"/>
      <c r="K141" s="87"/>
    </row>
    <row r="142" spans="1:11">
      <c r="A142" s="173">
        <v>9</v>
      </c>
      <c r="E142" s="173">
        <v>9</v>
      </c>
      <c r="G142" s="87"/>
      <c r="H142" s="20"/>
      <c r="I142" s="87"/>
      <c r="J142" s="87"/>
      <c r="K142" s="87"/>
    </row>
    <row r="143" spans="1:11">
      <c r="A143" s="173">
        <v>10</v>
      </c>
      <c r="E143" s="173">
        <v>10</v>
      </c>
      <c r="G143" s="87"/>
      <c r="H143" s="20"/>
      <c r="I143" s="87"/>
      <c r="J143" s="87"/>
      <c r="K143" s="87"/>
    </row>
    <row r="144" spans="1:11">
      <c r="A144" s="173">
        <v>11</v>
      </c>
      <c r="E144" s="173">
        <v>11</v>
      </c>
      <c r="G144" s="87"/>
      <c r="H144" s="20"/>
      <c r="I144" s="87"/>
      <c r="J144" s="87"/>
      <c r="K144" s="87"/>
    </row>
    <row r="145" spans="1:11">
      <c r="A145" s="173">
        <v>12</v>
      </c>
      <c r="C145" s="21" t="s">
        <v>182</v>
      </c>
      <c r="E145" s="173">
        <v>12</v>
      </c>
      <c r="G145" s="87"/>
      <c r="H145" s="20">
        <f>SUM(H135:H144)</f>
        <v>0</v>
      </c>
      <c r="I145" s="87"/>
      <c r="J145" s="87"/>
      <c r="K145" s="87">
        <f>SUM(K135:K144)</f>
        <v>0</v>
      </c>
    </row>
    <row r="146" spans="1:11">
      <c r="E146" s="172"/>
    </row>
    <row r="147" spans="1:11">
      <c r="E147" s="172"/>
    </row>
    <row r="148" spans="1:11">
      <c r="E148" s="172"/>
    </row>
    <row r="149" spans="1:11">
      <c r="E149" s="172"/>
    </row>
    <row r="150" spans="1:11">
      <c r="E150" s="172"/>
    </row>
    <row r="151" spans="1:11">
      <c r="E151" s="172"/>
    </row>
    <row r="152" spans="1:11">
      <c r="E152" s="172"/>
    </row>
    <row r="154" spans="1:11">
      <c r="D154" s="253"/>
      <c r="F154" s="253"/>
      <c r="G154" s="252"/>
      <c r="H154" s="251"/>
    </row>
    <row r="155" spans="1:11">
      <c r="E155" s="172"/>
    </row>
    <row r="156" spans="1:11">
      <c r="E156" s="172"/>
    </row>
    <row r="157" spans="1:11">
      <c r="E157" s="172"/>
    </row>
    <row r="158" spans="1:11" ht="13.5">
      <c r="C158" s="1" t="s">
        <v>272</v>
      </c>
      <c r="E158" s="172"/>
    </row>
    <row r="159" spans="1:11">
      <c r="E159" s="172"/>
    </row>
    <row r="160" spans="1:11" ht="12.75">
      <c r="B160" s="250"/>
      <c r="C160" s="249"/>
      <c r="D160" s="248"/>
      <c r="E160" s="248"/>
      <c r="F160" s="248"/>
    </row>
    <row r="161" spans="1:13" ht="12.75">
      <c r="B161" s="250"/>
      <c r="C161" s="249"/>
      <c r="D161" s="248"/>
      <c r="E161" s="248"/>
      <c r="F161" s="248"/>
    </row>
    <row r="162" spans="1:13">
      <c r="E162" s="172"/>
    </row>
    <row r="163" spans="1:13">
      <c r="E163" s="172"/>
    </row>
    <row r="164" spans="1:13">
      <c r="E164" s="172"/>
    </row>
    <row r="165" spans="1:13">
      <c r="E165" s="172"/>
    </row>
    <row r="166" spans="1:13">
      <c r="E166" s="172"/>
    </row>
    <row r="167" spans="1:13">
      <c r="E167" s="172"/>
    </row>
    <row r="168" spans="1:13">
      <c r="E168" s="172"/>
    </row>
    <row r="169" spans="1:13">
      <c r="E169" s="172"/>
    </row>
    <row r="170" spans="1:13">
      <c r="E170" s="172"/>
    </row>
    <row r="171" spans="1:13">
      <c r="E171" s="172"/>
    </row>
    <row r="172" spans="1:13">
      <c r="E172" s="172"/>
    </row>
    <row r="173" spans="1:13">
      <c r="E173" s="172"/>
    </row>
    <row r="174" spans="1:13">
      <c r="A174" s="32" t="str">
        <f>$A$83</f>
        <v>Institution No.:  GFC</v>
      </c>
      <c r="E174" s="172"/>
      <c r="K174" s="188" t="s">
        <v>180</v>
      </c>
      <c r="L174" s="240"/>
      <c r="M174" s="96"/>
    </row>
    <row r="175" spans="1:13" s="190" customFormat="1">
      <c r="A175" s="353" t="s">
        <v>179</v>
      </c>
      <c r="B175" s="353"/>
      <c r="C175" s="353"/>
      <c r="D175" s="353"/>
      <c r="E175" s="353"/>
      <c r="F175" s="353"/>
      <c r="G175" s="353"/>
      <c r="H175" s="353"/>
      <c r="I175" s="353"/>
      <c r="J175" s="353"/>
      <c r="K175" s="353"/>
      <c r="L175" s="247"/>
      <c r="M175" s="246"/>
    </row>
    <row r="176" spans="1:13">
      <c r="A176" s="32" t="str">
        <f>$A$42</f>
        <v xml:space="preserve">NAME: </v>
      </c>
      <c r="C176" s="21" t="str">
        <f>$D$20</f>
        <v>University of Colorado</v>
      </c>
      <c r="K176" s="30" t="str">
        <f>$K$3</f>
        <v>Date: October 13, 2015</v>
      </c>
      <c r="L176" s="240"/>
      <c r="M176" s="96"/>
    </row>
    <row r="177" spans="1:11">
      <c r="A177" s="181" t="s">
        <v>1</v>
      </c>
      <c r="B177" s="181" t="s">
        <v>1</v>
      </c>
      <c r="C177" s="181" t="s">
        <v>1</v>
      </c>
      <c r="D177" s="181" t="s">
        <v>1</v>
      </c>
      <c r="E177" s="181" t="s">
        <v>1</v>
      </c>
      <c r="F177" s="181" t="s">
        <v>1</v>
      </c>
      <c r="G177" s="175" t="s">
        <v>1</v>
      </c>
      <c r="H177" s="175" t="s">
        <v>1</v>
      </c>
      <c r="I177" s="181"/>
      <c r="J177" s="175"/>
      <c r="K177" s="180"/>
    </row>
    <row r="178" spans="1:11">
      <c r="A178" s="186" t="s">
        <v>15</v>
      </c>
      <c r="E178" s="186" t="s">
        <v>15</v>
      </c>
      <c r="G178" s="185"/>
      <c r="H178" s="182" t="str">
        <f>H44</f>
        <v>2014-15</v>
      </c>
      <c r="I178" s="173"/>
      <c r="J178" s="21"/>
      <c r="K178" s="21"/>
    </row>
    <row r="179" spans="1:11">
      <c r="A179" s="186" t="s">
        <v>11</v>
      </c>
      <c r="E179" s="186" t="s">
        <v>11</v>
      </c>
      <c r="G179" s="185"/>
      <c r="H179" s="182" t="s">
        <v>10</v>
      </c>
      <c r="I179" s="173"/>
      <c r="J179" s="21"/>
      <c r="K179" s="21"/>
    </row>
    <row r="180" spans="1:11">
      <c r="A180" s="181" t="s">
        <v>1</v>
      </c>
      <c r="B180" s="181" t="s">
        <v>1</v>
      </c>
      <c r="C180" s="181" t="s">
        <v>1</v>
      </c>
      <c r="D180" s="181" t="s">
        <v>1</v>
      </c>
      <c r="E180" s="181" t="s">
        <v>1</v>
      </c>
      <c r="F180" s="181" t="s">
        <v>1</v>
      </c>
      <c r="G180" s="175" t="s">
        <v>1</v>
      </c>
      <c r="H180" s="175" t="s">
        <v>1</v>
      </c>
      <c r="I180" s="181"/>
      <c r="J180" s="245"/>
      <c r="K180" s="245"/>
    </row>
    <row r="181" spans="1:11">
      <c r="A181" s="173">
        <v>1</v>
      </c>
      <c r="C181" s="146" t="s">
        <v>178</v>
      </c>
      <c r="E181" s="173">
        <v>1</v>
      </c>
      <c r="H181" s="67"/>
      <c r="J181" s="21"/>
      <c r="K181" s="21"/>
    </row>
    <row r="182" spans="1:11">
      <c r="A182" s="173" t="s">
        <v>176</v>
      </c>
      <c r="C182" s="146" t="s">
        <v>177</v>
      </c>
      <c r="E182" s="173" t="s">
        <v>176</v>
      </c>
      <c r="F182" s="244"/>
      <c r="G182" s="66"/>
      <c r="H182" s="241">
        <v>7193</v>
      </c>
      <c r="I182" s="66"/>
      <c r="J182" s="21"/>
      <c r="K182" s="21"/>
    </row>
    <row r="183" spans="1:11">
      <c r="A183" s="173" t="s">
        <v>174</v>
      </c>
      <c r="C183" s="146" t="s">
        <v>175</v>
      </c>
      <c r="E183" s="173" t="s">
        <v>174</v>
      </c>
      <c r="F183" s="244"/>
      <c r="G183" s="66"/>
      <c r="H183" s="241"/>
      <c r="I183" s="66"/>
      <c r="J183" s="21"/>
      <c r="K183" s="21"/>
    </row>
    <row r="184" spans="1:11">
      <c r="A184" s="173" t="s">
        <v>172</v>
      </c>
      <c r="C184" s="146" t="s">
        <v>173</v>
      </c>
      <c r="E184" s="173" t="s">
        <v>172</v>
      </c>
      <c r="F184" s="244"/>
      <c r="G184" s="66"/>
      <c r="H184" s="241">
        <f>SUM(H182:H183)</f>
        <v>7193</v>
      </c>
      <c r="I184" s="66"/>
      <c r="J184" s="21"/>
      <c r="K184" s="21"/>
    </row>
    <row r="185" spans="1:11">
      <c r="A185" s="173">
        <v>3</v>
      </c>
      <c r="C185" s="146" t="s">
        <v>171</v>
      </c>
      <c r="E185" s="173">
        <v>3</v>
      </c>
      <c r="F185" s="244"/>
      <c r="G185" s="66"/>
      <c r="H185" s="241">
        <v>725</v>
      </c>
      <c r="I185" s="66"/>
      <c r="J185" s="21"/>
      <c r="K185" s="21"/>
    </row>
    <row r="186" spans="1:11">
      <c r="A186" s="173">
        <v>4</v>
      </c>
      <c r="C186" s="146" t="s">
        <v>170</v>
      </c>
      <c r="E186" s="173">
        <v>4</v>
      </c>
      <c r="F186" s="244"/>
      <c r="G186" s="66"/>
      <c r="H186" s="241">
        <f>SUM(H184:H185)</f>
        <v>7918</v>
      </c>
      <c r="I186" s="66"/>
      <c r="J186" s="21"/>
      <c r="K186" s="21"/>
    </row>
    <row r="187" spans="1:11">
      <c r="A187" s="173">
        <v>5</v>
      </c>
      <c r="E187" s="173">
        <v>5</v>
      </c>
      <c r="F187" s="244"/>
      <c r="G187" s="66"/>
      <c r="H187" s="241"/>
      <c r="I187" s="66"/>
      <c r="J187" s="21"/>
      <c r="K187" s="21"/>
    </row>
    <row r="188" spans="1:11">
      <c r="A188" s="173">
        <v>6</v>
      </c>
      <c r="C188" s="146" t="s">
        <v>169</v>
      </c>
      <c r="E188" s="173">
        <v>6</v>
      </c>
      <c r="F188" s="244"/>
      <c r="G188" s="66"/>
      <c r="H188" s="241">
        <v>1012</v>
      </c>
      <c r="I188" s="66"/>
      <c r="J188" s="21"/>
      <c r="K188" s="21"/>
    </row>
    <row r="189" spans="1:11">
      <c r="A189" s="173">
        <v>7</v>
      </c>
      <c r="C189" s="146" t="s">
        <v>168</v>
      </c>
      <c r="E189" s="173">
        <v>7</v>
      </c>
      <c r="F189" s="244"/>
      <c r="G189" s="66"/>
      <c r="H189" s="241">
        <v>132</v>
      </c>
      <c r="I189" s="66"/>
      <c r="J189" s="21"/>
      <c r="K189" s="21"/>
    </row>
    <row r="190" spans="1:11">
      <c r="A190" s="173">
        <v>8</v>
      </c>
      <c r="C190" s="146" t="s">
        <v>167</v>
      </c>
      <c r="E190" s="173">
        <v>8</v>
      </c>
      <c r="F190" s="244"/>
      <c r="G190" s="66"/>
      <c r="H190" s="241">
        <f>SUM(H188:H189)</f>
        <v>1144</v>
      </c>
      <c r="I190" s="66"/>
      <c r="J190" s="21"/>
      <c r="K190" s="21"/>
    </row>
    <row r="191" spans="1:11">
      <c r="A191" s="173">
        <v>9</v>
      </c>
      <c r="E191" s="173">
        <v>9</v>
      </c>
      <c r="F191" s="244"/>
      <c r="G191" s="66"/>
      <c r="H191" s="241"/>
      <c r="I191" s="66"/>
      <c r="J191" s="21"/>
      <c r="K191" s="21"/>
    </row>
    <row r="192" spans="1:11">
      <c r="A192" s="173">
        <v>10</v>
      </c>
      <c r="C192" s="146" t="s">
        <v>166</v>
      </c>
      <c r="E192" s="173">
        <v>10</v>
      </c>
      <c r="F192" s="244"/>
      <c r="G192" s="66"/>
      <c r="H192" s="241">
        <f>H184+H188</f>
        <v>8205</v>
      </c>
      <c r="I192" s="66"/>
      <c r="J192" s="21"/>
      <c r="K192" s="21"/>
    </row>
    <row r="193" spans="1:11">
      <c r="A193" s="173">
        <v>11</v>
      </c>
      <c r="C193" s="146" t="s">
        <v>165</v>
      </c>
      <c r="E193" s="173">
        <v>11</v>
      </c>
      <c r="F193" s="244"/>
      <c r="G193" s="66"/>
      <c r="H193" s="241">
        <f>H185+H189</f>
        <v>857</v>
      </c>
      <c r="I193" s="66"/>
      <c r="J193" s="21"/>
      <c r="K193" s="21"/>
    </row>
    <row r="194" spans="1:11">
      <c r="A194" s="173">
        <v>12</v>
      </c>
      <c r="C194" s="146" t="s">
        <v>164</v>
      </c>
      <c r="E194" s="173">
        <v>12</v>
      </c>
      <c r="F194" s="244"/>
      <c r="G194" s="66"/>
      <c r="H194" s="241">
        <f>H192+H193</f>
        <v>9062</v>
      </c>
      <c r="I194" s="66"/>
      <c r="J194" s="21"/>
      <c r="K194" s="21"/>
    </row>
    <row r="195" spans="1:11">
      <c r="A195" s="173">
        <v>13</v>
      </c>
      <c r="E195" s="173">
        <v>13</v>
      </c>
      <c r="G195" s="66"/>
      <c r="H195" s="241"/>
      <c r="I195" s="66"/>
      <c r="J195" s="21"/>
      <c r="K195" s="21"/>
    </row>
    <row r="196" spans="1:11">
      <c r="A196" s="173">
        <v>15</v>
      </c>
      <c r="C196" s="146" t="s">
        <v>163</v>
      </c>
      <c r="E196" s="173">
        <v>15</v>
      </c>
      <c r="G196" s="66"/>
      <c r="H196" s="243"/>
      <c r="I196" s="66"/>
      <c r="J196" s="21"/>
      <c r="K196" s="21"/>
    </row>
    <row r="197" spans="1:11">
      <c r="A197" s="173">
        <v>16</v>
      </c>
      <c r="C197" s="146" t="s">
        <v>162</v>
      </c>
      <c r="E197" s="173">
        <v>16</v>
      </c>
      <c r="G197" s="66"/>
      <c r="H197" s="241">
        <f>(H101)/H194</f>
        <v>13565.943169278306</v>
      </c>
      <c r="I197" s="242"/>
      <c r="J197" s="21"/>
      <c r="K197" s="21"/>
    </row>
    <row r="198" spans="1:11">
      <c r="A198" s="173">
        <v>17</v>
      </c>
      <c r="C198" s="146" t="s">
        <v>161</v>
      </c>
      <c r="E198" s="173">
        <v>17</v>
      </c>
      <c r="G198" s="66"/>
      <c r="H198" s="241">
        <f>75*30</f>
        <v>2250</v>
      </c>
      <c r="I198" s="66"/>
      <c r="J198" s="21"/>
      <c r="K198" s="21"/>
    </row>
    <row r="199" spans="1:11">
      <c r="A199" s="173">
        <v>18</v>
      </c>
      <c r="E199" s="173">
        <v>18</v>
      </c>
      <c r="G199" s="66"/>
      <c r="H199" s="241"/>
      <c r="I199" s="66"/>
      <c r="J199" s="21"/>
      <c r="K199" s="21"/>
    </row>
    <row r="200" spans="1:11">
      <c r="A200" s="173">
        <v>19</v>
      </c>
      <c r="C200" s="146" t="s">
        <v>160</v>
      </c>
      <c r="E200" s="173">
        <v>19</v>
      </c>
      <c r="G200" s="66"/>
      <c r="H200" s="241"/>
      <c r="I200" s="66"/>
      <c r="J200" s="21"/>
      <c r="K200" s="21"/>
    </row>
    <row r="201" spans="1:11">
      <c r="A201" s="173">
        <v>20</v>
      </c>
      <c r="C201" s="146" t="s">
        <v>159</v>
      </c>
      <c r="E201" s="173">
        <v>20</v>
      </c>
      <c r="G201" s="66"/>
      <c r="H201" s="241">
        <f>G460+G499</f>
        <v>606.54999999999995</v>
      </c>
      <c r="I201" s="66"/>
      <c r="J201" s="21"/>
      <c r="K201" s="21"/>
    </row>
    <row r="202" spans="1:11">
      <c r="A202" s="173">
        <v>21</v>
      </c>
      <c r="C202" s="146" t="s">
        <v>158</v>
      </c>
      <c r="E202" s="173">
        <v>21</v>
      </c>
      <c r="G202" s="66"/>
      <c r="H202" s="241">
        <f>G456+G495</f>
        <v>500.40374999999995</v>
      </c>
      <c r="I202" s="66"/>
      <c r="J202" s="21"/>
      <c r="K202" s="21"/>
    </row>
    <row r="203" spans="1:11">
      <c r="A203" s="173">
        <v>22</v>
      </c>
      <c r="C203" s="146" t="s">
        <v>157</v>
      </c>
      <c r="E203" s="173">
        <v>22</v>
      </c>
      <c r="G203" s="66"/>
      <c r="H203" s="241">
        <f>G458+G497</f>
        <v>106.14624999999998</v>
      </c>
      <c r="I203" s="66"/>
      <c r="J203" s="21"/>
      <c r="K203" s="21"/>
    </row>
    <row r="204" spans="1:11">
      <c r="A204" s="173">
        <v>23</v>
      </c>
      <c r="E204" s="173">
        <v>23</v>
      </c>
      <c r="G204" s="66"/>
      <c r="H204" s="241"/>
      <c r="I204" s="66"/>
      <c r="J204" s="21"/>
      <c r="K204" s="21"/>
    </row>
    <row r="205" spans="1:11">
      <c r="A205" s="173">
        <v>24</v>
      </c>
      <c r="C205" s="146" t="s">
        <v>156</v>
      </c>
      <c r="E205" s="173">
        <v>24</v>
      </c>
      <c r="G205" s="66"/>
      <c r="H205" s="241"/>
      <c r="I205" s="66"/>
      <c r="K205" s="21"/>
    </row>
    <row r="206" spans="1:11">
      <c r="A206" s="173">
        <v>25</v>
      </c>
      <c r="C206" s="146" t="s">
        <v>155</v>
      </c>
      <c r="E206" s="173">
        <v>25</v>
      </c>
      <c r="G206" s="66"/>
      <c r="H206" s="241">
        <f>IF(G460=0,0,H460/G460)+IF(G499=0,0,H499/G499)</f>
        <v>73711.883603989787</v>
      </c>
      <c r="I206" s="66"/>
      <c r="K206" s="21"/>
    </row>
    <row r="207" spans="1:11">
      <c r="A207" s="173">
        <v>26</v>
      </c>
      <c r="C207" s="146" t="s">
        <v>154</v>
      </c>
      <c r="E207" s="173">
        <v>26</v>
      </c>
      <c r="G207" s="66"/>
      <c r="H207" s="241">
        <f>IF(H202=0,0,(H456+H457+H495+H496)/H202)</f>
        <v>81618.600979708892</v>
      </c>
      <c r="I207" s="66"/>
      <c r="J207" s="21"/>
      <c r="K207" s="21"/>
    </row>
    <row r="208" spans="1:11">
      <c r="A208" s="173">
        <v>27</v>
      </c>
      <c r="C208" s="146" t="s">
        <v>153</v>
      </c>
      <c r="E208" s="173">
        <v>27</v>
      </c>
      <c r="G208" s="66"/>
      <c r="H208" s="241">
        <f>IF(H203=0,0,(H458+H459+H497+H498)/H203)</f>
        <v>37985.402216281786</v>
      </c>
      <c r="I208" s="66"/>
      <c r="J208" s="21"/>
      <c r="K208" s="21"/>
    </row>
    <row r="209" spans="1:13">
      <c r="A209" s="173">
        <v>28</v>
      </c>
      <c r="E209" s="173">
        <v>28</v>
      </c>
      <c r="G209" s="66"/>
      <c r="H209" s="241"/>
      <c r="I209" s="66"/>
      <c r="J209" s="21"/>
      <c r="K209" s="21"/>
    </row>
    <row r="210" spans="1:13">
      <c r="A210" s="173">
        <v>29</v>
      </c>
      <c r="C210" s="146" t="s">
        <v>152</v>
      </c>
      <c r="E210" s="173">
        <v>29</v>
      </c>
      <c r="F210" s="174"/>
      <c r="G210" s="66"/>
      <c r="H210" s="241">
        <f>G101</f>
        <v>1017.4399999999999</v>
      </c>
      <c r="I210" s="66"/>
      <c r="J210" s="21"/>
      <c r="K210" s="21"/>
    </row>
    <row r="211" spans="1:13">
      <c r="A211" s="146"/>
      <c r="J211" s="21"/>
      <c r="K211" s="21"/>
    </row>
    <row r="212" spans="1:13">
      <c r="A212" s="146"/>
    </row>
    <row r="213" spans="1:13" ht="30" customHeight="1">
      <c r="A213" s="146"/>
      <c r="C213" s="357" t="s">
        <v>151</v>
      </c>
      <c r="D213" s="357"/>
      <c r="E213" s="357"/>
      <c r="F213" s="357"/>
      <c r="G213" s="357"/>
      <c r="H213" s="357"/>
      <c r="I213" s="357"/>
    </row>
    <row r="214" spans="1:13">
      <c r="A214" s="146"/>
    </row>
    <row r="215" spans="1:13">
      <c r="A215" s="146"/>
    </row>
    <row r="216" spans="1:13">
      <c r="A216" s="146"/>
    </row>
    <row r="217" spans="1:13">
      <c r="A217" s="146"/>
      <c r="C217" s="190"/>
      <c r="D217" s="190"/>
      <c r="E217" s="190"/>
      <c r="F217" s="190"/>
      <c r="G217" s="189"/>
      <c r="H217" s="191"/>
    </row>
    <row r="218" spans="1:13">
      <c r="A218" s="146"/>
    </row>
    <row r="219" spans="1:13">
      <c r="A219" s="146"/>
    </row>
    <row r="220" spans="1:13">
      <c r="A220" s="146"/>
    </row>
    <row r="221" spans="1:13">
      <c r="A221" s="146"/>
    </row>
    <row r="222" spans="1:13">
      <c r="A222" s="146"/>
    </row>
    <row r="223" spans="1:13">
      <c r="A223" s="146"/>
    </row>
    <row r="224" spans="1:13">
      <c r="E224" s="172"/>
      <c r="I224" s="240"/>
      <c r="M224" s="96"/>
    </row>
    <row r="225" spans="1:14">
      <c r="A225" s="146"/>
    </row>
    <row r="226" spans="1:14">
      <c r="A226" s="32" t="str">
        <f>$A$83</f>
        <v>Institution No.:  GFC</v>
      </c>
      <c r="C226" s="239"/>
      <c r="G226" s="21"/>
      <c r="H226" s="173"/>
      <c r="I226" s="32" t="s">
        <v>149</v>
      </c>
      <c r="J226" s="21"/>
      <c r="K226" s="21"/>
    </row>
    <row r="227" spans="1:14">
      <c r="A227" s="238"/>
      <c r="B227" s="358" t="s">
        <v>148</v>
      </c>
      <c r="C227" s="358"/>
      <c r="D227" s="358"/>
      <c r="E227" s="358"/>
      <c r="F227" s="358"/>
      <c r="G227" s="358"/>
      <c r="H227" s="358"/>
      <c r="I227" s="358"/>
      <c r="J227" s="358"/>
      <c r="K227" s="358"/>
    </row>
    <row r="228" spans="1:14">
      <c r="A228" s="32" t="str">
        <f>$A$42</f>
        <v xml:space="preserve">NAME: </v>
      </c>
      <c r="C228" s="21" t="str">
        <f>$D$20</f>
        <v>University of Colorado</v>
      </c>
      <c r="G228" s="21"/>
      <c r="H228" s="173"/>
      <c r="I228" s="30" t="str">
        <f>$K$3</f>
        <v>Date: October 13, 2015</v>
      </c>
      <c r="J228" s="21"/>
      <c r="K228" s="21"/>
    </row>
    <row r="229" spans="1:14">
      <c r="A229" s="181"/>
      <c r="C229" s="181" t="s">
        <v>1</v>
      </c>
      <c r="D229" s="181" t="s">
        <v>1</v>
      </c>
      <c r="E229" s="181" t="s">
        <v>1</v>
      </c>
      <c r="F229" s="181" t="s">
        <v>1</v>
      </c>
      <c r="G229" s="181" t="s">
        <v>1</v>
      </c>
      <c r="H229" s="181" t="s">
        <v>1</v>
      </c>
      <c r="I229" s="181" t="s">
        <v>1</v>
      </c>
      <c r="J229" s="181" t="s">
        <v>1</v>
      </c>
      <c r="K229" s="21"/>
    </row>
    <row r="230" spans="1:14">
      <c r="A230" s="186"/>
      <c r="D230" s="182" t="str">
        <f>H44</f>
        <v>2014-15</v>
      </c>
      <c r="G230" s="21"/>
      <c r="H230" s="173"/>
      <c r="J230" s="21"/>
      <c r="K230" s="21"/>
    </row>
    <row r="231" spans="1:14">
      <c r="A231" s="186"/>
      <c r="D231" s="184" t="s">
        <v>147</v>
      </c>
      <c r="G231" s="21"/>
      <c r="H231" s="173"/>
      <c r="J231" s="21"/>
      <c r="K231" s="21"/>
    </row>
    <row r="232" spans="1:14">
      <c r="A232" s="181"/>
      <c r="D232" s="184" t="s">
        <v>146</v>
      </c>
      <c r="E232" s="184" t="s">
        <v>146</v>
      </c>
      <c r="F232" s="184" t="s">
        <v>145</v>
      </c>
      <c r="G232" s="173"/>
      <c r="H232" s="173"/>
      <c r="J232" s="21"/>
      <c r="K232" s="21"/>
    </row>
    <row r="233" spans="1:14">
      <c r="A233" s="146"/>
      <c r="C233" s="173" t="s">
        <v>144</v>
      </c>
      <c r="D233" s="184" t="s">
        <v>143</v>
      </c>
      <c r="E233" s="184" t="s">
        <v>142</v>
      </c>
      <c r="F233" s="184" t="s">
        <v>141</v>
      </c>
      <c r="G233" s="173"/>
      <c r="H233" s="173"/>
      <c r="J233" s="21"/>
      <c r="K233" s="21"/>
    </row>
    <row r="234" spans="1:14">
      <c r="A234" s="146"/>
      <c r="C234" s="181" t="s">
        <v>1</v>
      </c>
      <c r="D234" s="181" t="s">
        <v>1</v>
      </c>
      <c r="E234" s="181" t="s">
        <v>1</v>
      </c>
      <c r="F234" s="181" t="s">
        <v>1</v>
      </c>
      <c r="G234" s="181" t="s">
        <v>1</v>
      </c>
      <c r="H234" s="181"/>
      <c r="I234" s="181"/>
      <c r="J234" s="181"/>
      <c r="K234" s="21"/>
    </row>
    <row r="235" spans="1:14">
      <c r="A235" s="146"/>
      <c r="G235" s="21"/>
      <c r="H235" s="173"/>
      <c r="J235" s="21"/>
      <c r="K235" s="21"/>
    </row>
    <row r="236" spans="1:14" ht="14.25">
      <c r="A236" s="146"/>
      <c r="C236" s="146" t="s">
        <v>140</v>
      </c>
      <c r="D236" s="237">
        <v>0</v>
      </c>
      <c r="E236" s="237">
        <v>0</v>
      </c>
      <c r="F236" s="45">
        <v>0</v>
      </c>
      <c r="G236" s="21"/>
      <c r="H236" s="173"/>
      <c r="J236" s="21"/>
      <c r="K236" s="21"/>
      <c r="L236" s="227"/>
      <c r="M236" s="225"/>
      <c r="N236" s="235"/>
    </row>
    <row r="237" spans="1:14">
      <c r="A237" s="146"/>
      <c r="D237" s="237"/>
      <c r="E237" s="237"/>
      <c r="F237" s="237"/>
      <c r="G237" s="21"/>
      <c r="H237" s="173"/>
      <c r="J237" s="21"/>
      <c r="K237" s="21"/>
      <c r="L237" s="184"/>
      <c r="M237" s="225"/>
      <c r="N237" s="234"/>
    </row>
    <row r="238" spans="1:14">
      <c r="A238" s="146"/>
      <c r="C238" s="146" t="s">
        <v>139</v>
      </c>
      <c r="D238" s="45">
        <v>4765</v>
      </c>
      <c r="E238" s="45">
        <v>208.65</v>
      </c>
      <c r="F238" s="45">
        <f>D238/E238</f>
        <v>22.83728732326863</v>
      </c>
      <c r="G238" s="21"/>
      <c r="H238" s="236"/>
      <c r="I238" s="229"/>
      <c r="J238" s="229"/>
      <c r="K238" s="229"/>
      <c r="L238" s="184"/>
      <c r="M238" s="232"/>
      <c r="N238" s="234"/>
    </row>
    <row r="239" spans="1:14" ht="14.25">
      <c r="A239" s="146"/>
      <c r="D239" s="45"/>
      <c r="E239" s="45"/>
      <c r="F239" s="45"/>
      <c r="G239" s="21"/>
      <c r="H239" s="236"/>
      <c r="I239" s="229"/>
      <c r="J239" s="229"/>
      <c r="K239" s="229"/>
      <c r="L239" s="235"/>
      <c r="M239" s="232"/>
      <c r="N239" s="234"/>
    </row>
    <row r="240" spans="1:14" ht="14.25" customHeight="1">
      <c r="A240" s="146"/>
      <c r="C240" s="146" t="s">
        <v>138</v>
      </c>
      <c r="D240" s="45">
        <v>3447.77</v>
      </c>
      <c r="E240" s="45">
        <v>264.88</v>
      </c>
      <c r="F240" s="45">
        <f>D240/E240</f>
        <v>13.016347025067956</v>
      </c>
      <c r="G240" s="21"/>
      <c r="H240" s="236"/>
      <c r="I240" s="229"/>
      <c r="J240" s="229"/>
      <c r="K240" s="229"/>
      <c r="L240" s="184"/>
      <c r="M240" s="232"/>
      <c r="N240" s="234"/>
    </row>
    <row r="241" spans="1:14" ht="14.25">
      <c r="A241" s="146"/>
      <c r="D241" s="45"/>
      <c r="E241" s="45"/>
      <c r="F241" s="45"/>
      <c r="G241" s="21"/>
      <c r="H241" s="236"/>
      <c r="I241" s="229"/>
      <c r="J241" s="229"/>
      <c r="K241" s="229"/>
      <c r="L241" s="235"/>
      <c r="M241" s="232"/>
      <c r="N241" s="234"/>
    </row>
    <row r="242" spans="1:14" ht="14.25">
      <c r="A242" s="146"/>
      <c r="C242" s="146" t="s">
        <v>137</v>
      </c>
      <c r="D242" s="45">
        <f>SUM(D238:D241)</f>
        <v>8212.77</v>
      </c>
      <c r="E242" s="45">
        <f>SUM(E238:E241)</f>
        <v>473.53</v>
      </c>
      <c r="F242" s="45">
        <f>D242/E242</f>
        <v>17.343716343209515</v>
      </c>
      <c r="G242" s="67"/>
      <c r="H242" s="236"/>
      <c r="I242" s="229"/>
      <c r="J242" s="229"/>
      <c r="K242" s="229"/>
      <c r="L242" s="235"/>
      <c r="M242" s="232"/>
      <c r="N242" s="234"/>
    </row>
    <row r="243" spans="1:14" ht="14.25">
      <c r="A243" s="146"/>
      <c r="D243" s="233"/>
      <c r="E243" s="233"/>
      <c r="F243" s="233"/>
      <c r="G243" s="21"/>
      <c r="H243" s="230"/>
      <c r="I243" s="228"/>
      <c r="J243" s="229"/>
      <c r="K243" s="228"/>
      <c r="L243" s="235"/>
      <c r="M243" s="232"/>
      <c r="N243" s="234"/>
    </row>
    <row r="244" spans="1:14" ht="14.25">
      <c r="A244" s="146"/>
      <c r="D244" s="233"/>
      <c r="E244" s="233"/>
      <c r="F244" s="233"/>
      <c r="G244" s="21"/>
      <c r="H244" s="230"/>
      <c r="I244" s="228"/>
      <c r="J244" s="229"/>
      <c r="K244" s="228"/>
      <c r="L244" s="235"/>
      <c r="M244" s="232"/>
      <c r="N244" s="234"/>
    </row>
    <row r="245" spans="1:14">
      <c r="A245" s="146"/>
      <c r="C245" s="146" t="s">
        <v>136</v>
      </c>
      <c r="D245" s="45">
        <v>734.57</v>
      </c>
      <c r="E245" s="45">
        <v>77.569999999999993</v>
      </c>
      <c r="F245" s="45">
        <f>D245/E245</f>
        <v>9.4697692406858334</v>
      </c>
      <c r="G245" s="21"/>
      <c r="H245" s="230"/>
      <c r="I245" s="228"/>
      <c r="J245" s="229"/>
      <c r="K245" s="228"/>
      <c r="L245" s="184"/>
      <c r="M245" s="232"/>
      <c r="N245" s="234"/>
    </row>
    <row r="246" spans="1:14" ht="14.25">
      <c r="A246" s="146"/>
      <c r="D246" s="45"/>
      <c r="E246" s="45"/>
      <c r="F246" s="45"/>
      <c r="G246" s="21"/>
      <c r="H246" s="230"/>
      <c r="I246" s="228"/>
      <c r="J246" s="229"/>
      <c r="K246" s="228"/>
      <c r="L246" s="235"/>
      <c r="M246" s="232"/>
      <c r="N246" s="234"/>
    </row>
    <row r="247" spans="1:14">
      <c r="A247" s="146"/>
      <c r="B247" s="146" t="s">
        <v>0</v>
      </c>
      <c r="C247" s="146" t="s">
        <v>135</v>
      </c>
      <c r="D247" s="45">
        <v>114.93</v>
      </c>
      <c r="E247" s="45">
        <v>55.45</v>
      </c>
      <c r="F247" s="45">
        <f>D247/E247</f>
        <v>2.072678088367899</v>
      </c>
      <c r="G247" s="21"/>
      <c r="H247" s="230"/>
      <c r="I247" s="228"/>
      <c r="J247" s="228"/>
      <c r="K247" s="228"/>
      <c r="L247" s="184"/>
      <c r="M247" s="232"/>
      <c r="N247" s="234"/>
    </row>
    <row r="248" spans="1:14" ht="14.25">
      <c r="A248" s="146"/>
      <c r="D248" s="45"/>
      <c r="E248" s="45"/>
      <c r="F248" s="45"/>
      <c r="G248" s="21"/>
      <c r="H248" s="230"/>
      <c r="I248" s="228"/>
      <c r="J248" s="229"/>
      <c r="K248" s="228"/>
      <c r="L248" s="235"/>
      <c r="M248" s="232"/>
      <c r="N248" s="234"/>
    </row>
    <row r="249" spans="1:14" ht="14.25">
      <c r="A249" s="146"/>
      <c r="C249" s="146" t="s">
        <v>134</v>
      </c>
      <c r="D249" s="45">
        <f>SUM(D245:D248)</f>
        <v>849.5</v>
      </c>
      <c r="E249" s="45">
        <f>SUM(E245:E248)</f>
        <v>133.01999999999998</v>
      </c>
      <c r="F249" s="45">
        <f>D249/E249</f>
        <v>6.3862577056081804</v>
      </c>
      <c r="G249" s="21"/>
      <c r="H249" s="230"/>
      <c r="I249" s="228"/>
      <c r="J249" s="229"/>
      <c r="K249" s="228"/>
      <c r="L249" s="235"/>
      <c r="M249" s="232"/>
      <c r="N249" s="234"/>
    </row>
    <row r="250" spans="1:14" ht="14.25">
      <c r="A250" s="146"/>
      <c r="D250" s="184"/>
      <c r="E250" s="184"/>
      <c r="F250" s="45"/>
      <c r="G250" s="21"/>
      <c r="H250" s="230"/>
      <c r="I250" s="228"/>
      <c r="J250" s="229"/>
      <c r="K250" s="228"/>
      <c r="L250" s="235"/>
      <c r="M250" s="232"/>
      <c r="N250" s="234"/>
    </row>
    <row r="251" spans="1:14">
      <c r="A251" s="146"/>
      <c r="C251" s="146" t="s">
        <v>133</v>
      </c>
      <c r="D251" s="234">
        <f>D242+D249</f>
        <v>9062.27</v>
      </c>
      <c r="E251" s="233">
        <f>E242+E249</f>
        <v>606.54999999999995</v>
      </c>
      <c r="F251" s="45">
        <f>D251/E251</f>
        <v>14.940680900173112</v>
      </c>
      <c r="G251" s="21"/>
      <c r="H251" s="230"/>
      <c r="I251" s="228"/>
      <c r="J251" s="229"/>
      <c r="K251" s="228"/>
      <c r="L251" s="184"/>
      <c r="M251" s="232"/>
      <c r="N251" s="231"/>
    </row>
    <row r="252" spans="1:14">
      <c r="A252" s="146"/>
      <c r="G252" s="21"/>
      <c r="H252" s="230"/>
      <c r="I252" s="228"/>
      <c r="J252" s="229"/>
      <c r="K252" s="228"/>
    </row>
    <row r="253" spans="1:14">
      <c r="A253" s="146"/>
      <c r="G253" s="21"/>
      <c r="H253" s="230"/>
      <c r="I253" s="228"/>
      <c r="J253" s="229"/>
      <c r="K253" s="228"/>
    </row>
    <row r="254" spans="1:14">
      <c r="A254" s="146"/>
      <c r="G254" s="21"/>
      <c r="H254" s="230"/>
      <c r="I254" s="228"/>
      <c r="J254" s="228"/>
      <c r="K254" s="228"/>
    </row>
    <row r="255" spans="1:14">
      <c r="A255" s="146"/>
      <c r="G255" s="21"/>
      <c r="H255" s="230"/>
      <c r="I255" s="228"/>
      <c r="J255" s="229"/>
      <c r="K255" s="228"/>
    </row>
    <row r="256" spans="1:14">
      <c r="A256" s="146"/>
      <c r="C256" s="146" t="s">
        <v>132</v>
      </c>
      <c r="G256" s="21"/>
      <c r="H256" s="230"/>
      <c r="I256" s="228"/>
      <c r="J256" s="229"/>
      <c r="K256" s="228"/>
      <c r="L256" s="184"/>
    </row>
    <row r="257" spans="1:11">
      <c r="A257" s="146"/>
      <c r="C257" s="146" t="s">
        <v>131</v>
      </c>
      <c r="G257" s="21"/>
      <c r="H257" s="173"/>
      <c r="J257" s="21"/>
      <c r="K257" s="21"/>
    </row>
    <row r="258" spans="1:11" ht="14.25">
      <c r="A258" s="146"/>
      <c r="C258" s="146"/>
      <c r="D258" s="227"/>
      <c r="E258" s="227"/>
      <c r="F258" s="227"/>
      <c r="G258" s="21"/>
    </row>
    <row r="259" spans="1:11">
      <c r="A259" s="146"/>
      <c r="C259" s="365"/>
      <c r="D259" s="365"/>
      <c r="E259" s="365"/>
      <c r="F259" s="365"/>
      <c r="G259" s="365"/>
    </row>
    <row r="260" spans="1:11">
      <c r="A260" s="146"/>
    </row>
    <row r="261" spans="1:11">
      <c r="A261" s="146"/>
    </row>
    <row r="262" spans="1:11">
      <c r="A262" s="146"/>
    </row>
    <row r="263" spans="1:11">
      <c r="A263" s="146"/>
    </row>
    <row r="264" spans="1:11">
      <c r="A264" s="146"/>
    </row>
    <row r="265" spans="1:11">
      <c r="A265" s="146"/>
    </row>
    <row r="266" spans="1:11">
      <c r="A266" s="146"/>
    </row>
    <row r="267" spans="1:11">
      <c r="A267" s="146"/>
    </row>
    <row r="268" spans="1:11">
      <c r="A268" s="146"/>
    </row>
    <row r="269" spans="1:11">
      <c r="A269" s="146"/>
    </row>
    <row r="270" spans="1:11">
      <c r="A270" s="146"/>
    </row>
    <row r="271" spans="1:11">
      <c r="A271" s="146"/>
    </row>
    <row r="272" spans="1:11">
      <c r="A272" s="146"/>
    </row>
    <row r="273" spans="1:12">
      <c r="A273" s="146"/>
    </row>
    <row r="274" spans="1:12">
      <c r="A274" s="146"/>
    </row>
    <row r="275" spans="1:12" s="190" customFormat="1">
      <c r="A275" s="32" t="str">
        <f>$A$83</f>
        <v>Institution No.:  GFC</v>
      </c>
      <c r="E275" s="192"/>
      <c r="G275" s="189"/>
      <c r="H275" s="191"/>
      <c r="J275" s="189"/>
      <c r="K275" s="188" t="s">
        <v>125</v>
      </c>
      <c r="L275" s="21"/>
    </row>
    <row r="276" spans="1:12" s="190" customFormat="1">
      <c r="E276" s="192" t="s">
        <v>124</v>
      </c>
      <c r="G276" s="189"/>
      <c r="H276" s="191"/>
      <c r="J276" s="189"/>
      <c r="K276" s="222"/>
    </row>
    <row r="277" spans="1:12">
      <c r="A277" s="32" t="str">
        <f>$A$42</f>
        <v xml:space="preserve">NAME: </v>
      </c>
      <c r="C277" s="21" t="str">
        <f>$D$20</f>
        <v>University of Colorado</v>
      </c>
      <c r="F277" s="226"/>
      <c r="G277" s="206"/>
      <c r="H277" s="187"/>
      <c r="K277" s="30" t="str">
        <f>$K$3</f>
        <v>Date: October 13, 2015</v>
      </c>
      <c r="L277" s="190"/>
    </row>
    <row r="278" spans="1:12">
      <c r="A278" s="181" t="s">
        <v>1</v>
      </c>
      <c r="B278" s="181" t="s">
        <v>1</v>
      </c>
      <c r="C278" s="181" t="s">
        <v>1</v>
      </c>
      <c r="D278" s="181" t="s">
        <v>1</v>
      </c>
      <c r="E278" s="181" t="s">
        <v>1</v>
      </c>
      <c r="F278" s="181" t="s">
        <v>1</v>
      </c>
      <c r="G278" s="175" t="s">
        <v>1</v>
      </c>
      <c r="H278" s="175" t="s">
        <v>1</v>
      </c>
      <c r="I278" s="181" t="s">
        <v>1</v>
      </c>
      <c r="J278" s="175" t="s">
        <v>1</v>
      </c>
      <c r="K278" s="180" t="s">
        <v>1</v>
      </c>
    </row>
    <row r="279" spans="1:12">
      <c r="A279" s="186" t="s">
        <v>15</v>
      </c>
      <c r="E279" s="186" t="s">
        <v>15</v>
      </c>
      <c r="F279" s="173"/>
      <c r="G279" s="185"/>
      <c r="H279" s="182" t="str">
        <f>H44</f>
        <v>2014-15</v>
      </c>
      <c r="I279" s="173"/>
      <c r="J279" s="21"/>
      <c r="K279" s="21"/>
    </row>
    <row r="280" spans="1:12">
      <c r="A280" s="186" t="s">
        <v>11</v>
      </c>
      <c r="C280" s="173" t="s">
        <v>12</v>
      </c>
      <c r="D280" s="225" t="s">
        <v>270</v>
      </c>
      <c r="E280" s="186" t="s">
        <v>11</v>
      </c>
      <c r="F280" s="173"/>
      <c r="G280" s="183" t="s">
        <v>33</v>
      </c>
      <c r="H280" s="182" t="s">
        <v>10</v>
      </c>
      <c r="I280" s="173"/>
      <c r="J280" s="21"/>
      <c r="K280" s="21"/>
    </row>
    <row r="281" spans="1:12">
      <c r="A281" s="181" t="s">
        <v>1</v>
      </c>
      <c r="B281" s="181" t="s">
        <v>1</v>
      </c>
      <c r="C281" s="181" t="s">
        <v>1</v>
      </c>
      <c r="D281" s="181" t="s">
        <v>1</v>
      </c>
      <c r="E281" s="181" t="s">
        <v>1</v>
      </c>
      <c r="F281" s="181" t="s">
        <v>1</v>
      </c>
      <c r="G281" s="175" t="s">
        <v>1</v>
      </c>
      <c r="H281" s="175" t="s">
        <v>1</v>
      </c>
      <c r="I281" s="181" t="s">
        <v>1</v>
      </c>
      <c r="J281" s="181" t="s">
        <v>1</v>
      </c>
      <c r="K281" s="181" t="s">
        <v>1</v>
      </c>
    </row>
    <row r="282" spans="1:12">
      <c r="A282" s="173">
        <v>1</v>
      </c>
      <c r="C282" s="146" t="s">
        <v>123</v>
      </c>
      <c r="E282" s="173">
        <v>1</v>
      </c>
      <c r="J282" s="21"/>
      <c r="K282" s="21"/>
    </row>
    <row r="283" spans="1:12">
      <c r="A283" s="173">
        <f>(A282+1)</f>
        <v>2</v>
      </c>
      <c r="C283" s="146" t="s">
        <v>114</v>
      </c>
      <c r="D283" s="146" t="s">
        <v>113</v>
      </c>
      <c r="E283" s="173">
        <f>(E282+1)</f>
        <v>2</v>
      </c>
      <c r="G283" s="45">
        <v>131</v>
      </c>
      <c r="H283" s="20">
        <v>1930736</v>
      </c>
      <c r="I283" s="66"/>
      <c r="J283" s="21"/>
      <c r="K283" s="21"/>
    </row>
    <row r="284" spans="1:12">
      <c r="A284" s="173">
        <f>(A283+1)</f>
        <v>3</v>
      </c>
      <c r="D284" s="146" t="s">
        <v>112</v>
      </c>
      <c r="E284" s="173">
        <f>(E283+1)</f>
        <v>3</v>
      </c>
      <c r="G284" s="45">
        <v>523</v>
      </c>
      <c r="H284" s="20">
        <f>4813144+12908+149500</f>
        <v>4975552</v>
      </c>
      <c r="I284" s="66"/>
      <c r="J284" s="21"/>
      <c r="K284" s="21"/>
    </row>
    <row r="285" spans="1:12">
      <c r="A285" s="173">
        <v>4</v>
      </c>
      <c r="C285" s="146" t="s">
        <v>111</v>
      </c>
      <c r="D285" s="146" t="s">
        <v>110</v>
      </c>
      <c r="E285" s="173">
        <v>4</v>
      </c>
      <c r="G285" s="45">
        <v>11</v>
      </c>
      <c r="H285" s="20">
        <v>303354</v>
      </c>
      <c r="I285" s="66"/>
      <c r="J285" s="21"/>
      <c r="K285" s="21"/>
    </row>
    <row r="286" spans="1:12">
      <c r="A286" s="173">
        <f>(A285+1)</f>
        <v>5</v>
      </c>
      <c r="D286" s="146" t="s">
        <v>109</v>
      </c>
      <c r="E286" s="173">
        <f>(E285+1)</f>
        <v>5</v>
      </c>
      <c r="G286" s="45">
        <v>55</v>
      </c>
      <c r="H286" s="20">
        <f>675327+-1645+265768+12738</f>
        <v>952188</v>
      </c>
      <c r="I286" s="66"/>
      <c r="J286" s="21"/>
      <c r="K286" s="21"/>
    </row>
    <row r="287" spans="1:12">
      <c r="A287" s="173">
        <f>(A286+1)</f>
        <v>6</v>
      </c>
      <c r="C287" s="146" t="s">
        <v>122</v>
      </c>
      <c r="E287" s="173">
        <f>(E286+1)</f>
        <v>6</v>
      </c>
      <c r="G287" s="45">
        <f>SUM(G283:G286)</f>
        <v>720</v>
      </c>
      <c r="H287" s="20">
        <f>SUM(H283:H286)</f>
        <v>8161830</v>
      </c>
      <c r="I287" s="66"/>
      <c r="J287" s="21"/>
      <c r="K287" s="21"/>
    </row>
    <row r="288" spans="1:12">
      <c r="A288" s="173">
        <f>(A287+1)</f>
        <v>7</v>
      </c>
      <c r="C288" s="146" t="s">
        <v>121</v>
      </c>
      <c r="E288" s="173">
        <f>(E287+1)</f>
        <v>7</v>
      </c>
      <c r="G288" s="45"/>
      <c r="H288" s="20"/>
      <c r="I288" s="66"/>
      <c r="J288" s="21"/>
      <c r="K288" s="21"/>
    </row>
    <row r="289" spans="1:11">
      <c r="A289" s="173">
        <f>(A288+1)</f>
        <v>8</v>
      </c>
      <c r="C289" s="146" t="s">
        <v>114</v>
      </c>
      <c r="D289" s="146" t="s">
        <v>113</v>
      </c>
      <c r="E289" s="173">
        <f>(E288+1)</f>
        <v>8</v>
      </c>
      <c r="G289" s="45">
        <v>301</v>
      </c>
      <c r="H289" s="20">
        <v>4656073</v>
      </c>
      <c r="I289" s="66"/>
      <c r="J289" s="21"/>
      <c r="K289" s="21"/>
    </row>
    <row r="290" spans="1:11">
      <c r="A290" s="173">
        <v>9</v>
      </c>
      <c r="D290" s="146" t="s">
        <v>112</v>
      </c>
      <c r="E290" s="173">
        <v>9</v>
      </c>
      <c r="G290" s="45">
        <v>3445</v>
      </c>
      <c r="H290" s="20">
        <f>35889283+75834+207999</f>
        <v>36173116</v>
      </c>
      <c r="I290" s="66"/>
      <c r="J290" s="21"/>
      <c r="K290" s="21"/>
    </row>
    <row r="291" spans="1:11">
      <c r="A291" s="173">
        <v>10</v>
      </c>
      <c r="C291" s="146" t="s">
        <v>111</v>
      </c>
      <c r="D291" s="146" t="s">
        <v>110</v>
      </c>
      <c r="E291" s="173">
        <v>10</v>
      </c>
      <c r="G291" s="45">
        <v>63</v>
      </c>
      <c r="H291" s="20">
        <v>1884555</v>
      </c>
      <c r="I291" s="66"/>
      <c r="J291" s="21"/>
      <c r="K291" s="21"/>
    </row>
    <row r="292" spans="1:11">
      <c r="A292" s="173">
        <f>(A291+1)</f>
        <v>11</v>
      </c>
      <c r="D292" s="146" t="s">
        <v>109</v>
      </c>
      <c r="E292" s="173">
        <f>(E291+1)</f>
        <v>11</v>
      </c>
      <c r="G292" s="45">
        <v>493</v>
      </c>
      <c r="H292" s="20">
        <f>5956360+2903883+17722</f>
        <v>8877965</v>
      </c>
      <c r="I292" s="66"/>
      <c r="J292" s="21"/>
      <c r="K292" s="21"/>
    </row>
    <row r="293" spans="1:11">
      <c r="A293" s="173">
        <f>(A292+1)</f>
        <v>12</v>
      </c>
      <c r="C293" s="146" t="s">
        <v>120</v>
      </c>
      <c r="E293" s="173">
        <f>(E292+1)</f>
        <v>12</v>
      </c>
      <c r="G293" s="45">
        <f>SUM(G289:G292)</f>
        <v>4302</v>
      </c>
      <c r="H293" s="20">
        <f>SUM(H289:H292)</f>
        <v>51591709</v>
      </c>
      <c r="I293" s="66"/>
      <c r="J293" s="21"/>
      <c r="K293" s="21"/>
    </row>
    <row r="294" spans="1:11">
      <c r="A294" s="173">
        <f>(A293+1)</f>
        <v>13</v>
      </c>
      <c r="C294" s="146" t="s">
        <v>119</v>
      </c>
      <c r="E294" s="173">
        <f>(E293+1)</f>
        <v>13</v>
      </c>
      <c r="G294" s="45"/>
      <c r="H294" s="20"/>
      <c r="I294" s="66"/>
      <c r="J294" s="21"/>
      <c r="K294" s="21"/>
    </row>
    <row r="295" spans="1:11">
      <c r="A295" s="173">
        <f>(A294+1)</f>
        <v>14</v>
      </c>
      <c r="C295" s="146" t="s">
        <v>114</v>
      </c>
      <c r="D295" s="146" t="s">
        <v>113</v>
      </c>
      <c r="E295" s="173">
        <f>(E294+1)</f>
        <v>14</v>
      </c>
      <c r="G295" s="45"/>
      <c r="H295" s="20">
        <v>0</v>
      </c>
      <c r="I295" s="66"/>
      <c r="J295" s="21"/>
      <c r="K295" s="21"/>
    </row>
    <row r="296" spans="1:11">
      <c r="A296" s="173">
        <v>15</v>
      </c>
      <c r="C296" s="146"/>
      <c r="D296" s="146" t="s">
        <v>112</v>
      </c>
      <c r="E296" s="173">
        <v>15</v>
      </c>
      <c r="G296" s="45"/>
      <c r="H296" s="20">
        <v>0</v>
      </c>
      <c r="I296" s="66"/>
      <c r="J296" s="21"/>
      <c r="K296" s="21"/>
    </row>
    <row r="297" spans="1:11">
      <c r="A297" s="173">
        <v>16</v>
      </c>
      <c r="C297" s="146" t="s">
        <v>111</v>
      </c>
      <c r="D297" s="146" t="s">
        <v>110</v>
      </c>
      <c r="E297" s="173">
        <v>16</v>
      </c>
      <c r="G297" s="45"/>
      <c r="H297" s="20">
        <v>0</v>
      </c>
      <c r="I297" s="66"/>
      <c r="J297" s="21"/>
      <c r="K297" s="21"/>
    </row>
    <row r="298" spans="1:11">
      <c r="A298" s="173">
        <v>17</v>
      </c>
      <c r="C298" s="146"/>
      <c r="D298" s="146" t="s">
        <v>109</v>
      </c>
      <c r="E298" s="173">
        <v>17</v>
      </c>
      <c r="G298" s="45"/>
      <c r="H298" s="20">
        <v>0</v>
      </c>
      <c r="I298" s="66"/>
      <c r="J298" s="21"/>
      <c r="K298" s="21"/>
    </row>
    <row r="299" spans="1:11">
      <c r="A299" s="173">
        <v>18</v>
      </c>
      <c r="C299" s="146" t="s">
        <v>118</v>
      </c>
      <c r="D299" s="146"/>
      <c r="E299" s="173">
        <v>18</v>
      </c>
      <c r="G299" s="45">
        <f>SUM(G295:G298)</f>
        <v>0</v>
      </c>
      <c r="H299" s="20">
        <f>SUM(H295:H298)</f>
        <v>0</v>
      </c>
      <c r="I299" s="66"/>
      <c r="J299" s="21"/>
      <c r="K299" s="21"/>
    </row>
    <row r="300" spans="1:11">
      <c r="A300" s="173">
        <v>19</v>
      </c>
      <c r="C300" s="146" t="s">
        <v>117</v>
      </c>
      <c r="D300" s="146"/>
      <c r="E300" s="173">
        <v>19</v>
      </c>
      <c r="G300" s="45"/>
      <c r="H300" s="20"/>
      <c r="I300" s="66"/>
      <c r="J300" s="21"/>
      <c r="K300" s="21"/>
    </row>
    <row r="301" spans="1:11">
      <c r="A301" s="173">
        <v>20</v>
      </c>
      <c r="C301" s="146" t="s">
        <v>114</v>
      </c>
      <c r="D301" s="146" t="s">
        <v>113</v>
      </c>
      <c r="E301" s="173">
        <v>20</v>
      </c>
      <c r="F301" s="96"/>
      <c r="G301" s="45">
        <v>293</v>
      </c>
      <c r="H301" s="20">
        <v>4512163</v>
      </c>
      <c r="I301" s="66"/>
      <c r="J301" s="21"/>
      <c r="K301" s="21"/>
    </row>
    <row r="302" spans="1:11">
      <c r="A302" s="173">
        <v>21</v>
      </c>
      <c r="C302" s="146"/>
      <c r="D302" s="146" t="s">
        <v>112</v>
      </c>
      <c r="E302" s="173">
        <v>21</v>
      </c>
      <c r="F302" s="96"/>
      <c r="G302" s="45">
        <v>3225</v>
      </c>
      <c r="H302" s="20">
        <f>33979562+72607+292499</f>
        <v>34344668</v>
      </c>
      <c r="I302" s="66"/>
      <c r="J302" s="21"/>
      <c r="K302" s="21"/>
    </row>
    <row r="303" spans="1:11">
      <c r="A303" s="173">
        <v>22</v>
      </c>
      <c r="C303" s="146" t="s">
        <v>111</v>
      </c>
      <c r="D303" s="146" t="s">
        <v>110</v>
      </c>
      <c r="E303" s="173">
        <v>22</v>
      </c>
      <c r="F303" s="96"/>
      <c r="G303" s="45">
        <v>58</v>
      </c>
      <c r="H303" s="20">
        <f>1835474-74088</f>
        <v>1761386</v>
      </c>
      <c r="I303" s="66"/>
      <c r="J303" s="21"/>
      <c r="K303" s="21"/>
    </row>
    <row r="304" spans="1:11">
      <c r="A304" s="173">
        <v>23</v>
      </c>
      <c r="D304" s="146" t="s">
        <v>109</v>
      </c>
      <c r="E304" s="173">
        <v>23</v>
      </c>
      <c r="F304" s="96"/>
      <c r="G304" s="45">
        <v>464</v>
      </c>
      <c r="H304" s="20">
        <f>5379104+2721281+24922</f>
        <v>8125307</v>
      </c>
      <c r="I304" s="66"/>
      <c r="J304" s="21"/>
      <c r="K304" s="21"/>
    </row>
    <row r="305" spans="1:11">
      <c r="A305" s="173">
        <v>24</v>
      </c>
      <c r="C305" s="146" t="s">
        <v>116</v>
      </c>
      <c r="E305" s="173">
        <v>24</v>
      </c>
      <c r="F305" s="96"/>
      <c r="G305" s="45">
        <f>SUM(G301:G304)</f>
        <v>4040</v>
      </c>
      <c r="H305" s="20">
        <f>SUM(H301:H304)</f>
        <v>48743524</v>
      </c>
      <c r="I305" s="66"/>
      <c r="J305" s="21"/>
      <c r="K305" s="21"/>
    </row>
    <row r="306" spans="1:11">
      <c r="A306" s="173">
        <v>25</v>
      </c>
      <c r="C306" s="146" t="s">
        <v>115</v>
      </c>
      <c r="E306" s="173">
        <v>25</v>
      </c>
      <c r="G306" s="45"/>
      <c r="H306" s="20"/>
      <c r="I306" s="66"/>
      <c r="J306" s="21"/>
      <c r="K306" s="21"/>
    </row>
    <row r="307" spans="1:11">
      <c r="A307" s="173">
        <v>26</v>
      </c>
      <c r="C307" s="146" t="s">
        <v>114</v>
      </c>
      <c r="D307" s="146" t="s">
        <v>113</v>
      </c>
      <c r="E307" s="173">
        <v>26</v>
      </c>
      <c r="G307" s="45">
        <f t="shared" ref="G307:H310" si="0">G283+G289+G295+G301</f>
        <v>725</v>
      </c>
      <c r="H307" s="20">
        <f t="shared" si="0"/>
        <v>11098972</v>
      </c>
      <c r="I307" s="66"/>
      <c r="J307" s="21"/>
      <c r="K307" s="21"/>
    </row>
    <row r="308" spans="1:11">
      <c r="A308" s="173">
        <v>27</v>
      </c>
      <c r="C308" s="146"/>
      <c r="D308" s="146" t="s">
        <v>112</v>
      </c>
      <c r="E308" s="173">
        <v>27</v>
      </c>
      <c r="G308" s="45">
        <f t="shared" si="0"/>
        <v>7193</v>
      </c>
      <c r="H308" s="20">
        <f t="shared" si="0"/>
        <v>75493336</v>
      </c>
      <c r="I308" s="66"/>
      <c r="J308" s="21"/>
      <c r="K308" s="21"/>
    </row>
    <row r="309" spans="1:11">
      <c r="A309" s="173">
        <v>28</v>
      </c>
      <c r="C309" s="146" t="s">
        <v>111</v>
      </c>
      <c r="D309" s="146" t="s">
        <v>110</v>
      </c>
      <c r="E309" s="173">
        <v>28</v>
      </c>
      <c r="G309" s="45">
        <f t="shared" si="0"/>
        <v>132</v>
      </c>
      <c r="H309" s="20">
        <f t="shared" si="0"/>
        <v>3949295</v>
      </c>
      <c r="I309" s="66"/>
      <c r="J309" s="21"/>
      <c r="K309" s="21"/>
    </row>
    <row r="310" spans="1:11">
      <c r="A310" s="173">
        <v>29</v>
      </c>
      <c r="D310" s="146" t="s">
        <v>109</v>
      </c>
      <c r="E310" s="173">
        <v>29</v>
      </c>
      <c r="G310" s="45">
        <f t="shared" si="0"/>
        <v>1012</v>
      </c>
      <c r="H310" s="20">
        <f t="shared" si="0"/>
        <v>17955460</v>
      </c>
      <c r="I310" s="66"/>
      <c r="J310" s="21"/>
      <c r="K310" s="21"/>
    </row>
    <row r="311" spans="1:11">
      <c r="A311" s="173">
        <v>30</v>
      </c>
      <c r="E311" s="173">
        <v>30</v>
      </c>
      <c r="G311" s="45"/>
      <c r="H311" s="20"/>
      <c r="I311" s="66"/>
      <c r="J311" s="21"/>
      <c r="K311" s="21"/>
    </row>
    <row r="312" spans="1:11">
      <c r="A312" s="173">
        <v>31</v>
      </c>
      <c r="C312" s="146" t="s">
        <v>108</v>
      </c>
      <c r="E312" s="173">
        <v>31</v>
      </c>
      <c r="G312" s="45">
        <f>SUM(G307:G308)</f>
        <v>7918</v>
      </c>
      <c r="H312" s="20">
        <f>SUM(H307:H308)</f>
        <v>86592308</v>
      </c>
      <c r="I312" s="66"/>
      <c r="J312" s="21"/>
      <c r="K312" s="21"/>
    </row>
    <row r="313" spans="1:11">
      <c r="A313" s="173">
        <v>32</v>
      </c>
      <c r="C313" s="146" t="s">
        <v>107</v>
      </c>
      <c r="E313" s="173">
        <v>32</v>
      </c>
      <c r="G313" s="45">
        <f>SUM(G309:G310)</f>
        <v>1144</v>
      </c>
      <c r="H313" s="20">
        <f>SUM(H309:H310)</f>
        <v>21904755</v>
      </c>
      <c r="I313" s="66"/>
      <c r="J313" s="21"/>
      <c r="K313" s="21"/>
    </row>
    <row r="314" spans="1:11">
      <c r="A314" s="173">
        <v>33</v>
      </c>
      <c r="C314" s="146" t="s">
        <v>106</v>
      </c>
      <c r="E314" s="173">
        <v>33</v>
      </c>
      <c r="F314" s="96"/>
      <c r="G314" s="45">
        <f>SUM(G307,G309)</f>
        <v>857</v>
      </c>
      <c r="H314" s="20">
        <f>SUM(H307,H309)</f>
        <v>15048267</v>
      </c>
      <c r="I314" s="66"/>
      <c r="J314" s="21"/>
      <c r="K314" s="21"/>
    </row>
    <row r="315" spans="1:11">
      <c r="A315" s="173">
        <v>34</v>
      </c>
      <c r="C315" s="146" t="s">
        <v>105</v>
      </c>
      <c r="E315" s="173">
        <v>34</v>
      </c>
      <c r="F315" s="96"/>
      <c r="G315" s="45">
        <f>SUM(G308,G310)</f>
        <v>8205</v>
      </c>
      <c r="H315" s="20">
        <f>SUM(H308,H310)</f>
        <v>93448796</v>
      </c>
      <c r="I315" s="66"/>
      <c r="J315" s="21"/>
      <c r="K315" s="21"/>
    </row>
    <row r="316" spans="1:11">
      <c r="A316" s="173"/>
      <c r="C316" s="181" t="s">
        <v>1</v>
      </c>
      <c r="D316" s="181" t="s">
        <v>1</v>
      </c>
      <c r="E316" s="173" t="s">
        <v>1</v>
      </c>
      <c r="F316" s="181" t="s">
        <v>1</v>
      </c>
      <c r="G316" s="181" t="s">
        <v>1</v>
      </c>
      <c r="H316" s="181" t="s">
        <v>1</v>
      </c>
      <c r="I316" s="181" t="s">
        <v>1</v>
      </c>
      <c r="J316" s="21"/>
      <c r="K316" s="21"/>
    </row>
    <row r="317" spans="1:11">
      <c r="A317" s="173">
        <v>35</v>
      </c>
      <c r="C317" s="21" t="s">
        <v>104</v>
      </c>
      <c r="E317" s="173">
        <v>35</v>
      </c>
      <c r="G317" s="45">
        <f>SUM(G314:G315)</f>
        <v>9062</v>
      </c>
      <c r="H317" s="20">
        <f>SUM(H314:H315)-3</f>
        <v>108497060</v>
      </c>
      <c r="I317" s="66"/>
      <c r="J317" s="21"/>
      <c r="K317" s="21"/>
    </row>
    <row r="318" spans="1:11">
      <c r="C318" s="146" t="s">
        <v>307</v>
      </c>
      <c r="F318" s="176" t="s">
        <v>1</v>
      </c>
      <c r="G318" s="175"/>
      <c r="H318" s="175"/>
      <c r="I318" s="176"/>
      <c r="J318" s="21"/>
      <c r="K318" s="21"/>
    </row>
    <row r="319" spans="1:11">
      <c r="C319" s="146"/>
      <c r="F319" s="176"/>
      <c r="G319" s="175"/>
      <c r="I319" s="176"/>
      <c r="J319" s="21"/>
      <c r="K319" s="21"/>
    </row>
    <row r="320" spans="1:11">
      <c r="J320" s="21"/>
      <c r="K320" s="21"/>
    </row>
    <row r="321" spans="1:12" ht="36" customHeight="1">
      <c r="A321" s="21">
        <v>36</v>
      </c>
      <c r="B321" s="224"/>
      <c r="C321" s="359" t="s">
        <v>268</v>
      </c>
      <c r="D321" s="359"/>
      <c r="E321" s="359"/>
      <c r="F321" s="359"/>
      <c r="G321" s="359"/>
      <c r="H321" s="359"/>
      <c r="I321" s="359"/>
      <c r="J321" s="359"/>
      <c r="K321" s="21"/>
    </row>
    <row r="322" spans="1:12">
      <c r="C322" s="21" t="s">
        <v>103</v>
      </c>
      <c r="F322" s="176"/>
      <c r="G322" s="175"/>
      <c r="I322" s="176"/>
      <c r="J322" s="175"/>
    </row>
    <row r="323" spans="1:12">
      <c r="C323" s="21" t="s">
        <v>102</v>
      </c>
      <c r="F323" s="176"/>
      <c r="G323" s="175"/>
      <c r="I323" s="176"/>
      <c r="J323" s="175"/>
    </row>
    <row r="324" spans="1:12">
      <c r="A324" s="146"/>
    </row>
    <row r="325" spans="1:12" s="190" customFormat="1">
      <c r="A325" s="32" t="str">
        <f>$A$83</f>
        <v>Institution No.:  GFC</v>
      </c>
      <c r="E325" s="192"/>
      <c r="G325" s="189"/>
      <c r="H325" s="191"/>
      <c r="J325" s="189"/>
      <c r="K325" s="223" t="s">
        <v>101</v>
      </c>
      <c r="L325" s="21"/>
    </row>
    <row r="326" spans="1:12" s="190" customFormat="1" ht="14.25">
      <c r="D326" s="90" t="s">
        <v>267</v>
      </c>
      <c r="E326" s="192"/>
      <c r="G326" s="189"/>
      <c r="H326" s="191"/>
      <c r="J326" s="189"/>
      <c r="K326" s="222"/>
    </row>
    <row r="327" spans="1:12">
      <c r="A327" s="32" t="str">
        <f>$A$42</f>
        <v xml:space="preserve">NAME: </v>
      </c>
      <c r="C327" s="21" t="str">
        <f>$D$20</f>
        <v>University of Colorado</v>
      </c>
      <c r="F327" s="207"/>
      <c r="G327" s="206"/>
      <c r="H327" s="187"/>
      <c r="K327" s="30" t="str">
        <f>$K$3</f>
        <v>Date: October 13, 2015</v>
      </c>
      <c r="L327" s="190"/>
    </row>
    <row r="328" spans="1:12">
      <c r="A328" s="181" t="s">
        <v>1</v>
      </c>
      <c r="B328" s="181" t="s">
        <v>1</v>
      </c>
      <c r="C328" s="181" t="s">
        <v>1</v>
      </c>
      <c r="D328" s="181" t="s">
        <v>1</v>
      </c>
      <c r="E328" s="181" t="s">
        <v>1</v>
      </c>
      <c r="F328" s="181" t="s">
        <v>1</v>
      </c>
      <c r="G328" s="175" t="s">
        <v>1</v>
      </c>
      <c r="H328" s="175" t="s">
        <v>1</v>
      </c>
      <c r="I328" s="181" t="s">
        <v>1</v>
      </c>
      <c r="J328" s="175" t="s">
        <v>1</v>
      </c>
      <c r="K328" s="180" t="s">
        <v>1</v>
      </c>
    </row>
    <row r="329" spans="1:12">
      <c r="A329" s="186" t="s">
        <v>15</v>
      </c>
      <c r="E329" s="186" t="s">
        <v>15</v>
      </c>
      <c r="G329" s="185"/>
      <c r="H329" s="182" t="str">
        <f>H44</f>
        <v>2014-15</v>
      </c>
      <c r="I329" s="173"/>
      <c r="J329" s="185"/>
      <c r="K329" s="182" t="str">
        <f>K44</f>
        <v>2015-16</v>
      </c>
    </row>
    <row r="330" spans="1:12">
      <c r="A330" s="186" t="s">
        <v>11</v>
      </c>
      <c r="C330" s="173" t="s">
        <v>12</v>
      </c>
      <c r="E330" s="186" t="s">
        <v>11</v>
      </c>
      <c r="H330" s="182" t="s">
        <v>10</v>
      </c>
      <c r="K330" s="182" t="s">
        <v>9</v>
      </c>
    </row>
    <row r="331" spans="1:12">
      <c r="A331" s="181" t="s">
        <v>1</v>
      </c>
      <c r="B331" s="181" t="s">
        <v>1</v>
      </c>
      <c r="C331" s="181" t="s">
        <v>1</v>
      </c>
      <c r="D331" s="181" t="s">
        <v>1</v>
      </c>
      <c r="E331" s="181" t="s">
        <v>1</v>
      </c>
      <c r="F331" s="181" t="s">
        <v>1</v>
      </c>
      <c r="G331" s="175" t="s">
        <v>1</v>
      </c>
      <c r="H331" s="175" t="s">
        <v>1</v>
      </c>
      <c r="I331" s="181" t="s">
        <v>1</v>
      </c>
      <c r="J331" s="175" t="s">
        <v>1</v>
      </c>
      <c r="K331" s="180" t="s">
        <v>1</v>
      </c>
    </row>
    <row r="332" spans="1:12" ht="13.5">
      <c r="A332" s="177">
        <v>1</v>
      </c>
      <c r="C332" s="9" t="s">
        <v>266</v>
      </c>
      <c r="E332" s="177">
        <v>1</v>
      </c>
      <c r="H332" s="182" t="s">
        <v>100</v>
      </c>
      <c r="K332" s="182" t="s">
        <v>100</v>
      </c>
    </row>
    <row r="333" spans="1:12">
      <c r="A333" s="177">
        <v>2</v>
      </c>
      <c r="C333" s="146"/>
      <c r="E333" s="177">
        <v>2</v>
      </c>
      <c r="H333" s="182"/>
    </row>
    <row r="334" spans="1:12" ht="13.5">
      <c r="A334" s="173">
        <v>3</v>
      </c>
      <c r="C334" s="1" t="s">
        <v>265</v>
      </c>
      <c r="E334" s="173">
        <v>3</v>
      </c>
      <c r="F334" s="17"/>
      <c r="G334" s="17"/>
      <c r="H334" s="182" t="s">
        <v>100</v>
      </c>
      <c r="I334" s="17"/>
      <c r="J334" s="17"/>
      <c r="K334" s="182" t="s">
        <v>100</v>
      </c>
    </row>
    <row r="335" spans="1:12">
      <c r="A335" s="177">
        <v>4</v>
      </c>
      <c r="C335" s="21" t="s">
        <v>98</v>
      </c>
      <c r="E335" s="177">
        <v>4</v>
      </c>
      <c r="F335" s="17"/>
      <c r="G335" s="17"/>
      <c r="I335" s="17"/>
      <c r="J335" s="17"/>
    </row>
    <row r="336" spans="1:12">
      <c r="A336" s="177">
        <v>5</v>
      </c>
      <c r="C336" s="21" t="s">
        <v>97</v>
      </c>
      <c r="E336" s="177">
        <v>5</v>
      </c>
      <c r="F336" s="17"/>
      <c r="G336" s="17"/>
      <c r="I336" s="17"/>
      <c r="J336" s="17"/>
    </row>
    <row r="337" spans="1:11">
      <c r="A337" s="177">
        <v>6</v>
      </c>
      <c r="E337" s="177">
        <v>6</v>
      </c>
      <c r="F337" s="17"/>
      <c r="G337" s="17"/>
      <c r="I337" s="17"/>
      <c r="J337" s="17"/>
    </row>
    <row r="338" spans="1:11">
      <c r="A338" s="177">
        <v>7</v>
      </c>
      <c r="E338" s="177">
        <v>7</v>
      </c>
      <c r="F338" s="17"/>
      <c r="G338" s="17"/>
      <c r="I338" s="17"/>
      <c r="J338" s="17"/>
    </row>
    <row r="339" spans="1:11">
      <c r="A339" s="177">
        <v>8</v>
      </c>
      <c r="E339" s="177">
        <v>8</v>
      </c>
      <c r="F339" s="17"/>
      <c r="G339" s="17"/>
      <c r="I339" s="17"/>
      <c r="J339" s="17"/>
    </row>
    <row r="340" spans="1:11">
      <c r="A340" s="177">
        <v>9</v>
      </c>
      <c r="E340" s="177">
        <v>9</v>
      </c>
      <c r="F340" s="17"/>
      <c r="G340" s="17"/>
      <c r="I340" s="17"/>
      <c r="J340" s="17"/>
    </row>
    <row r="341" spans="1:11">
      <c r="A341" s="177">
        <v>10</v>
      </c>
      <c r="E341" s="177">
        <v>10</v>
      </c>
      <c r="F341" s="17"/>
      <c r="G341" s="17"/>
      <c r="I341" s="17"/>
      <c r="J341" s="17"/>
    </row>
    <row r="342" spans="1:11">
      <c r="A342" s="177">
        <v>11</v>
      </c>
      <c r="E342" s="177">
        <v>11</v>
      </c>
      <c r="F342" s="17"/>
      <c r="G342" s="17"/>
      <c r="I342" s="17"/>
      <c r="J342" s="17"/>
    </row>
    <row r="343" spans="1:11">
      <c r="A343" s="177">
        <v>12</v>
      </c>
      <c r="E343" s="177">
        <v>12</v>
      </c>
      <c r="F343" s="17"/>
      <c r="G343" s="17"/>
      <c r="I343" s="17"/>
      <c r="J343" s="17"/>
    </row>
    <row r="344" spans="1:11">
      <c r="A344" s="177">
        <v>13</v>
      </c>
      <c r="E344" s="177">
        <v>13</v>
      </c>
      <c r="F344" s="17"/>
      <c r="G344" s="17"/>
      <c r="I344" s="17"/>
      <c r="J344" s="17"/>
    </row>
    <row r="345" spans="1:11">
      <c r="A345" s="177">
        <v>14</v>
      </c>
      <c r="C345" s="178" t="s">
        <v>0</v>
      </c>
      <c r="D345" s="19"/>
      <c r="E345" s="177">
        <v>14</v>
      </c>
      <c r="F345" s="17"/>
      <c r="G345" s="17"/>
      <c r="I345" s="17"/>
      <c r="J345" s="17"/>
    </row>
    <row r="346" spans="1:11">
      <c r="A346" s="177">
        <v>15</v>
      </c>
      <c r="C346" s="178"/>
      <c r="D346" s="19"/>
      <c r="E346" s="177">
        <v>15</v>
      </c>
      <c r="F346" s="17"/>
      <c r="G346" s="17"/>
      <c r="I346" s="17"/>
      <c r="J346" s="17"/>
    </row>
    <row r="347" spans="1:11">
      <c r="A347" s="177">
        <v>16</v>
      </c>
      <c r="E347" s="177">
        <v>16</v>
      </c>
      <c r="F347" s="17"/>
      <c r="G347" s="17"/>
      <c r="I347" s="17"/>
      <c r="J347" s="17"/>
    </row>
    <row r="348" spans="1:11">
      <c r="A348" s="177">
        <v>17</v>
      </c>
      <c r="C348" s="146" t="s">
        <v>0</v>
      </c>
      <c r="E348" s="177">
        <v>17</v>
      </c>
      <c r="F348" s="17"/>
      <c r="G348" s="17"/>
      <c r="I348" s="17"/>
      <c r="J348" s="17"/>
    </row>
    <row r="349" spans="1:11">
      <c r="A349" s="177">
        <v>18</v>
      </c>
      <c r="E349" s="177">
        <v>18</v>
      </c>
      <c r="F349" s="17"/>
      <c r="G349" s="17"/>
      <c r="I349" s="17"/>
      <c r="J349" s="17" t="s">
        <v>0</v>
      </c>
    </row>
    <row r="350" spans="1:11">
      <c r="A350" s="177">
        <v>19</v>
      </c>
      <c r="E350" s="177">
        <v>19</v>
      </c>
      <c r="F350" s="17"/>
      <c r="G350" s="17"/>
      <c r="I350" s="17"/>
      <c r="J350" s="17"/>
    </row>
    <row r="351" spans="1:11">
      <c r="A351" s="177"/>
      <c r="C351" s="178"/>
      <c r="E351" s="177"/>
      <c r="F351" s="176" t="s">
        <v>1</v>
      </c>
      <c r="G351" s="175" t="s">
        <v>1</v>
      </c>
      <c r="H351" s="175" t="s">
        <v>1</v>
      </c>
      <c r="I351" s="176" t="s">
        <v>1</v>
      </c>
      <c r="J351" s="175" t="s">
        <v>1</v>
      </c>
      <c r="K351" s="180" t="s">
        <v>1</v>
      </c>
    </row>
    <row r="352" spans="1:11">
      <c r="A352" s="177">
        <v>20</v>
      </c>
      <c r="C352" s="178" t="s">
        <v>96</v>
      </c>
      <c r="E352" s="177">
        <v>20</v>
      </c>
      <c r="G352" s="66"/>
      <c r="H352" s="20">
        <f>SUM(H332:H350)</f>
        <v>0</v>
      </c>
      <c r="I352" s="66"/>
      <c r="J352" s="66"/>
      <c r="K352" s="66">
        <f>SUM(K332:K350)</f>
        <v>0</v>
      </c>
    </row>
    <row r="353" spans="1:12">
      <c r="A353" s="221"/>
      <c r="C353" s="146"/>
      <c r="E353" s="172"/>
      <c r="F353" s="176" t="s">
        <v>1</v>
      </c>
      <c r="G353" s="175" t="s">
        <v>1</v>
      </c>
      <c r="H353" s="175" t="s">
        <v>1</v>
      </c>
      <c r="I353" s="176" t="s">
        <v>1</v>
      </c>
      <c r="J353" s="175" t="s">
        <v>1</v>
      </c>
      <c r="K353" s="180" t="s">
        <v>1</v>
      </c>
    </row>
    <row r="354" spans="1:12" ht="13.5">
      <c r="C354" s="1" t="s">
        <v>258</v>
      </c>
      <c r="F354" s="176"/>
      <c r="G354" s="175"/>
      <c r="I354" s="176"/>
      <c r="J354" s="175"/>
    </row>
    <row r="355" spans="1:12" ht="13.5">
      <c r="C355" s="1" t="s">
        <v>257</v>
      </c>
      <c r="F355" s="176"/>
      <c r="G355" s="175"/>
      <c r="I355" s="176"/>
      <c r="J355" s="175"/>
    </row>
    <row r="356" spans="1:12" ht="13.5">
      <c r="C356" s="1" t="s">
        <v>264</v>
      </c>
      <c r="F356" s="176"/>
      <c r="G356" s="175"/>
      <c r="I356" s="176"/>
      <c r="J356" s="175"/>
    </row>
    <row r="357" spans="1:12">
      <c r="A357" s="146"/>
      <c r="C357" s="1" t="s">
        <v>253</v>
      </c>
    </row>
    <row r="358" spans="1:12" s="190" customFormat="1">
      <c r="A358" s="32" t="str">
        <f>$A$83</f>
        <v>Institution No.:  GFC</v>
      </c>
      <c r="E358" s="192"/>
      <c r="G358" s="189"/>
      <c r="H358" s="191"/>
      <c r="J358" s="189"/>
      <c r="K358" s="188" t="s">
        <v>95</v>
      </c>
      <c r="L358" s="21"/>
    </row>
    <row r="359" spans="1:12" s="190" customFormat="1" ht="14.25">
      <c r="D359" s="90" t="s">
        <v>263</v>
      </c>
      <c r="E359" s="192"/>
      <c r="G359" s="189"/>
      <c r="H359" s="191"/>
      <c r="J359" s="189"/>
      <c r="K359" s="222"/>
    </row>
    <row r="360" spans="1:12">
      <c r="A360" s="32" t="str">
        <f>$A$42</f>
        <v xml:space="preserve">NAME: </v>
      </c>
      <c r="C360" s="21" t="str">
        <f>$D$20</f>
        <v>University of Colorado</v>
      </c>
      <c r="F360" s="207"/>
      <c r="G360" s="206"/>
      <c r="K360" s="30" t="str">
        <f>$K$3</f>
        <v>Date: October 13, 2015</v>
      </c>
      <c r="L360" s="190"/>
    </row>
    <row r="361" spans="1:12">
      <c r="A361" s="181" t="s">
        <v>1</v>
      </c>
      <c r="B361" s="181" t="s">
        <v>1</v>
      </c>
      <c r="C361" s="181" t="s">
        <v>1</v>
      </c>
      <c r="D361" s="181" t="s">
        <v>1</v>
      </c>
      <c r="E361" s="181" t="s">
        <v>1</v>
      </c>
      <c r="F361" s="181" t="s">
        <v>1</v>
      </c>
      <c r="G361" s="175" t="s">
        <v>1</v>
      </c>
      <c r="H361" s="175" t="s">
        <v>1</v>
      </c>
      <c r="I361" s="181" t="s">
        <v>1</v>
      </c>
      <c r="J361" s="175" t="s">
        <v>1</v>
      </c>
      <c r="K361" s="180" t="s">
        <v>1</v>
      </c>
    </row>
    <row r="362" spans="1:12">
      <c r="A362" s="186" t="s">
        <v>15</v>
      </c>
      <c r="E362" s="186" t="s">
        <v>15</v>
      </c>
      <c r="G362" s="185"/>
      <c r="H362" s="182" t="str">
        <f>H44</f>
        <v>2014-15</v>
      </c>
      <c r="I362" s="184"/>
      <c r="J362" s="183"/>
      <c r="K362" s="182" t="str">
        <f>K44</f>
        <v>2015-16</v>
      </c>
    </row>
    <row r="363" spans="1:12">
      <c r="A363" s="186" t="s">
        <v>11</v>
      </c>
      <c r="C363" s="173" t="s">
        <v>12</v>
      </c>
      <c r="E363" s="186" t="s">
        <v>11</v>
      </c>
      <c r="H363" s="182" t="s">
        <v>10</v>
      </c>
      <c r="I363" s="184"/>
      <c r="J363" s="183"/>
      <c r="K363" s="182" t="s">
        <v>9</v>
      </c>
    </row>
    <row r="364" spans="1:12">
      <c r="A364" s="181" t="s">
        <v>1</v>
      </c>
      <c r="B364" s="181" t="s">
        <v>1</v>
      </c>
      <c r="C364" s="181" t="s">
        <v>1</v>
      </c>
      <c r="D364" s="181" t="s">
        <v>1</v>
      </c>
      <c r="E364" s="181" t="s">
        <v>1</v>
      </c>
      <c r="F364" s="181" t="s">
        <v>1</v>
      </c>
      <c r="G364" s="175" t="s">
        <v>1</v>
      </c>
      <c r="H364" s="175" t="s">
        <v>1</v>
      </c>
      <c r="I364" s="181" t="s">
        <v>1</v>
      </c>
      <c r="J364" s="175" t="s">
        <v>1</v>
      </c>
      <c r="K364" s="180" t="s">
        <v>1</v>
      </c>
    </row>
    <row r="365" spans="1:12">
      <c r="A365" s="221"/>
      <c r="C365" s="32" t="s">
        <v>94</v>
      </c>
      <c r="E365" s="221"/>
      <c r="G365" s="66"/>
      <c r="H365" s="20"/>
      <c r="I365" s="66"/>
      <c r="J365" s="66"/>
      <c r="K365" s="66"/>
    </row>
    <row r="366" spans="1:12" ht="13.5">
      <c r="A366" s="177">
        <v>1</v>
      </c>
      <c r="C366" s="89" t="s">
        <v>262</v>
      </c>
      <c r="E366" s="177">
        <v>1</v>
      </c>
      <c r="G366" s="66"/>
      <c r="H366" s="20">
        <v>5185992</v>
      </c>
      <c r="I366" s="66"/>
      <c r="J366" s="66"/>
      <c r="K366" s="66">
        <v>5204882</v>
      </c>
    </row>
    <row r="367" spans="1:12">
      <c r="A367" s="177">
        <v>2</v>
      </c>
      <c r="C367" s="21" t="s">
        <v>93</v>
      </c>
      <c r="E367" s="177">
        <v>2</v>
      </c>
      <c r="G367" s="66"/>
      <c r="H367" s="20">
        <v>1233860</v>
      </c>
      <c r="I367" s="66"/>
      <c r="J367" s="66"/>
      <c r="K367" s="66">
        <v>1145615</v>
      </c>
    </row>
    <row r="368" spans="1:12">
      <c r="A368" s="177">
        <v>3</v>
      </c>
      <c r="C368" s="21" t="s">
        <v>92</v>
      </c>
      <c r="E368" s="177">
        <v>3</v>
      </c>
      <c r="G368" s="66"/>
      <c r="H368" s="20">
        <f>2100075+643949-24294</f>
        <v>2719730</v>
      </c>
      <c r="I368" s="66"/>
      <c r="J368" s="66"/>
      <c r="K368" s="66">
        <f>2012318</f>
        <v>2012318</v>
      </c>
    </row>
    <row r="369" spans="1:11" ht="13.5">
      <c r="A369" s="177">
        <v>4</v>
      </c>
      <c r="C369" s="21" t="s">
        <v>261</v>
      </c>
      <c r="E369" s="177">
        <v>4</v>
      </c>
      <c r="G369" s="66"/>
      <c r="H369" s="20"/>
      <c r="I369" s="66"/>
      <c r="J369" s="66"/>
      <c r="K369" s="66"/>
    </row>
    <row r="370" spans="1:11">
      <c r="A370" s="177">
        <v>5</v>
      </c>
      <c r="C370" s="21" t="s">
        <v>91</v>
      </c>
      <c r="E370" s="177">
        <v>5</v>
      </c>
      <c r="G370" s="66"/>
      <c r="H370" s="20">
        <v>3125</v>
      </c>
      <c r="I370" s="66"/>
      <c r="J370" s="66"/>
      <c r="K370" s="66"/>
    </row>
    <row r="371" spans="1:11">
      <c r="A371" s="177">
        <v>6</v>
      </c>
      <c r="C371" s="21" t="s">
        <v>90</v>
      </c>
      <c r="E371" s="177">
        <v>6</v>
      </c>
      <c r="G371" s="66"/>
      <c r="H371" s="20"/>
      <c r="I371" s="66"/>
      <c r="J371" s="66"/>
      <c r="K371" s="66"/>
    </row>
    <row r="372" spans="1:11">
      <c r="A372" s="177">
        <v>7</v>
      </c>
      <c r="C372" s="21" t="s">
        <v>89</v>
      </c>
      <c r="E372" s="177">
        <v>7</v>
      </c>
      <c r="G372" s="66"/>
      <c r="H372" s="20"/>
      <c r="I372" s="66"/>
      <c r="J372" s="66"/>
      <c r="K372" s="66"/>
    </row>
    <row r="373" spans="1:11">
      <c r="A373" s="177">
        <v>8</v>
      </c>
      <c r="C373" s="21" t="s">
        <v>88</v>
      </c>
      <c r="E373" s="177">
        <v>8</v>
      </c>
      <c r="F373" s="176"/>
      <c r="G373" s="175"/>
      <c r="I373" s="176"/>
      <c r="J373" s="175"/>
      <c r="K373" s="180"/>
    </row>
    <row r="374" spans="1:11" ht="13.5">
      <c r="A374" s="177">
        <v>9</v>
      </c>
      <c r="C374" s="1" t="s">
        <v>260</v>
      </c>
      <c r="E374" s="177">
        <v>9</v>
      </c>
      <c r="F374" s="176"/>
      <c r="G374" s="175"/>
      <c r="I374" s="176"/>
      <c r="J374" s="175"/>
      <c r="K374" s="180"/>
    </row>
    <row r="375" spans="1:11">
      <c r="A375" s="177">
        <v>10</v>
      </c>
      <c r="E375" s="177">
        <v>10</v>
      </c>
      <c r="F375" s="176"/>
      <c r="G375" s="175"/>
      <c r="I375" s="176"/>
      <c r="J375" s="175"/>
      <c r="K375" s="180"/>
    </row>
    <row r="376" spans="1:11">
      <c r="A376" s="177">
        <v>11</v>
      </c>
      <c r="E376" s="177">
        <v>11</v>
      </c>
      <c r="F376" s="176"/>
      <c r="G376" s="175"/>
      <c r="I376" s="176"/>
      <c r="J376" s="175"/>
      <c r="K376" s="180"/>
    </row>
    <row r="377" spans="1:11">
      <c r="A377" s="177">
        <v>12</v>
      </c>
      <c r="E377" s="177">
        <v>12</v>
      </c>
      <c r="F377" s="176"/>
      <c r="G377" s="175"/>
      <c r="I377" s="176"/>
      <c r="J377" s="175"/>
      <c r="K377" s="180"/>
    </row>
    <row r="378" spans="1:11">
      <c r="A378" s="177">
        <v>13</v>
      </c>
      <c r="E378" s="177">
        <v>13</v>
      </c>
      <c r="F378" s="176"/>
      <c r="G378" s="175"/>
      <c r="I378" s="176"/>
      <c r="J378" s="175"/>
      <c r="K378" s="180"/>
    </row>
    <row r="379" spans="1:11">
      <c r="A379" s="177">
        <v>14</v>
      </c>
      <c r="E379" s="177">
        <v>14</v>
      </c>
      <c r="F379" s="176"/>
      <c r="G379" s="175"/>
      <c r="I379" s="176"/>
      <c r="J379" s="175"/>
      <c r="K379" s="180"/>
    </row>
    <row r="380" spans="1:11">
      <c r="A380" s="177">
        <v>15</v>
      </c>
      <c r="E380" s="177">
        <v>15</v>
      </c>
      <c r="G380" s="66"/>
      <c r="H380" s="20"/>
      <c r="I380" s="66"/>
      <c r="J380" s="66"/>
      <c r="K380" s="66"/>
    </row>
    <row r="381" spans="1:11">
      <c r="A381" s="177"/>
      <c r="E381" s="177"/>
      <c r="G381" s="66"/>
      <c r="H381" s="20"/>
      <c r="I381" s="66"/>
      <c r="J381" s="66"/>
      <c r="K381" s="66"/>
    </row>
    <row r="382" spans="1:11">
      <c r="A382" s="177">
        <v>16</v>
      </c>
      <c r="C382" s="21" t="s">
        <v>87</v>
      </c>
      <c r="E382" s="177">
        <v>16</v>
      </c>
      <c r="G382" s="66"/>
      <c r="H382" s="20">
        <v>24294</v>
      </c>
      <c r="I382" s="66"/>
      <c r="J382" s="66"/>
      <c r="K382" s="66"/>
    </row>
    <row r="383" spans="1:11">
      <c r="A383" s="177">
        <v>17</v>
      </c>
      <c r="C383" s="21" t="s">
        <v>86</v>
      </c>
      <c r="E383" s="177">
        <v>17</v>
      </c>
      <c r="G383" s="66"/>
      <c r="H383" s="20"/>
      <c r="I383" s="66"/>
      <c r="J383" s="66"/>
      <c r="K383" s="66"/>
    </row>
    <row r="384" spans="1:11">
      <c r="A384" s="177">
        <v>18</v>
      </c>
      <c r="C384" s="21" t="s">
        <v>85</v>
      </c>
      <c r="E384" s="177">
        <v>18</v>
      </c>
      <c r="G384" s="66"/>
      <c r="H384" s="20">
        <f>278544+9342+970</f>
        <v>288856</v>
      </c>
      <c r="I384" s="66"/>
      <c r="J384" s="66"/>
      <c r="K384" s="66"/>
    </row>
    <row r="385" spans="1:11">
      <c r="A385" s="177">
        <v>19</v>
      </c>
      <c r="C385" s="21" t="s">
        <v>0</v>
      </c>
      <c r="E385" s="177">
        <v>19</v>
      </c>
      <c r="G385" s="66"/>
      <c r="H385" s="20"/>
      <c r="I385" s="66"/>
      <c r="J385" s="66"/>
      <c r="K385" s="66"/>
    </row>
    <row r="386" spans="1:11">
      <c r="A386" s="173">
        <v>20</v>
      </c>
      <c r="E386" s="173">
        <v>20</v>
      </c>
      <c r="F386" s="176"/>
      <c r="G386" s="175"/>
      <c r="I386" s="176"/>
      <c r="J386" s="175"/>
      <c r="K386" s="180"/>
    </row>
    <row r="387" spans="1:11">
      <c r="A387" s="173">
        <v>21</v>
      </c>
      <c r="E387" s="173">
        <v>21</v>
      </c>
      <c r="F387" s="176"/>
      <c r="G387" s="175"/>
      <c r="I387" s="176"/>
      <c r="J387" s="175"/>
      <c r="K387" s="180"/>
    </row>
    <row r="388" spans="1:11">
      <c r="A388" s="173">
        <v>22</v>
      </c>
      <c r="E388" s="173">
        <v>22</v>
      </c>
      <c r="F388" s="176"/>
      <c r="G388" s="175"/>
      <c r="I388" s="176"/>
      <c r="J388" s="175"/>
      <c r="K388" s="180"/>
    </row>
    <row r="389" spans="1:11">
      <c r="A389" s="173">
        <v>23</v>
      </c>
      <c r="E389" s="173">
        <v>23</v>
      </c>
      <c r="F389" s="176"/>
      <c r="G389" s="175"/>
      <c r="I389" s="176"/>
      <c r="J389" s="175"/>
      <c r="K389" s="180"/>
    </row>
    <row r="390" spans="1:11">
      <c r="A390" s="173">
        <v>24</v>
      </c>
      <c r="E390" s="173">
        <v>24</v>
      </c>
      <c r="F390" s="176"/>
      <c r="G390" s="175"/>
      <c r="I390" s="176"/>
      <c r="J390" s="175"/>
      <c r="K390" s="180"/>
    </row>
    <row r="391" spans="1:11">
      <c r="A391" s="177"/>
      <c r="E391" s="177"/>
      <c r="F391" s="176" t="s">
        <v>1</v>
      </c>
      <c r="G391" s="176" t="s">
        <v>1</v>
      </c>
      <c r="H391" s="176" t="s">
        <v>1</v>
      </c>
      <c r="I391" s="176" t="s">
        <v>1</v>
      </c>
      <c r="J391" s="176" t="s">
        <v>1</v>
      </c>
      <c r="K391" s="176" t="s">
        <v>1</v>
      </c>
    </row>
    <row r="392" spans="1:11">
      <c r="A392" s="177">
        <v>25</v>
      </c>
      <c r="C392" s="146" t="s">
        <v>84</v>
      </c>
      <c r="E392" s="177">
        <v>25</v>
      </c>
      <c r="G392" s="66"/>
      <c r="H392" s="20">
        <f>SUM(H366:H390)</f>
        <v>9455857</v>
      </c>
      <c r="I392" s="66"/>
      <c r="J392" s="66"/>
      <c r="K392" s="66">
        <f>SUM(K366:K390)</f>
        <v>8362815</v>
      </c>
    </row>
    <row r="393" spans="1:11">
      <c r="A393" s="177"/>
      <c r="C393" s="146"/>
      <c r="E393" s="177"/>
      <c r="F393" s="176" t="s">
        <v>1</v>
      </c>
      <c r="G393" s="175" t="s">
        <v>1</v>
      </c>
      <c r="H393" s="175" t="s">
        <v>1</v>
      </c>
      <c r="I393" s="175" t="s">
        <v>1</v>
      </c>
      <c r="J393" s="175" t="s">
        <v>1</v>
      </c>
      <c r="K393" s="175" t="s">
        <v>1</v>
      </c>
    </row>
    <row r="394" spans="1:11" ht="13.5">
      <c r="A394" s="177">
        <v>26</v>
      </c>
      <c r="C394" s="9" t="s">
        <v>259</v>
      </c>
      <c r="E394" s="177">
        <v>26</v>
      </c>
      <c r="G394" s="66"/>
      <c r="H394" s="20">
        <v>-468952</v>
      </c>
      <c r="I394" s="66"/>
      <c r="J394" s="66"/>
      <c r="K394" s="66">
        <v>0</v>
      </c>
    </row>
    <row r="395" spans="1:11">
      <c r="A395" s="177">
        <v>27</v>
      </c>
      <c r="E395" s="177">
        <v>27</v>
      </c>
      <c r="G395" s="66"/>
      <c r="H395" s="20"/>
      <c r="I395" s="66"/>
      <c r="J395" s="66"/>
      <c r="K395" s="66"/>
    </row>
    <row r="396" spans="1:11">
      <c r="A396" s="177">
        <v>28</v>
      </c>
      <c r="E396" s="177">
        <v>28</v>
      </c>
      <c r="G396" s="66"/>
      <c r="H396" s="20"/>
      <c r="I396" s="66"/>
      <c r="J396" s="66"/>
      <c r="K396" s="66"/>
    </row>
    <row r="397" spans="1:11">
      <c r="A397" s="177">
        <v>29</v>
      </c>
      <c r="C397" s="21" t="s">
        <v>0</v>
      </c>
      <c r="E397" s="177">
        <v>29</v>
      </c>
      <c r="G397" s="66"/>
      <c r="H397" s="20"/>
      <c r="I397" s="66"/>
      <c r="J397" s="66"/>
      <c r="K397" s="66"/>
    </row>
    <row r="398" spans="1:11">
      <c r="A398" s="177"/>
      <c r="C398" s="178"/>
      <c r="E398" s="177"/>
      <c r="F398" s="176" t="s">
        <v>1</v>
      </c>
      <c r="G398" s="175" t="s">
        <v>1</v>
      </c>
      <c r="H398" s="175" t="s">
        <v>1</v>
      </c>
      <c r="I398" s="175" t="s">
        <v>1</v>
      </c>
      <c r="J398" s="175" t="s">
        <v>1</v>
      </c>
      <c r="K398" s="175" t="s">
        <v>1</v>
      </c>
    </row>
    <row r="399" spans="1:11">
      <c r="A399" s="177">
        <v>30</v>
      </c>
      <c r="C399" s="178" t="s">
        <v>83</v>
      </c>
      <c r="E399" s="177">
        <v>30</v>
      </c>
      <c r="G399" s="66"/>
      <c r="H399" s="20">
        <f>SUM(H392:H397)</f>
        <v>8986905</v>
      </c>
      <c r="I399" s="66"/>
      <c r="J399" s="66"/>
      <c r="K399" s="66">
        <f>SUM(K392:K397)</f>
        <v>8362815</v>
      </c>
    </row>
    <row r="400" spans="1:11">
      <c r="A400" s="221"/>
      <c r="C400" s="146"/>
      <c r="E400" s="172"/>
      <c r="F400" s="176" t="s">
        <v>1</v>
      </c>
      <c r="G400" s="175" t="s">
        <v>1</v>
      </c>
      <c r="H400" s="175" t="s">
        <v>1</v>
      </c>
      <c r="I400" s="176" t="s">
        <v>1</v>
      </c>
      <c r="J400" s="175" t="s">
        <v>1</v>
      </c>
      <c r="K400" s="180" t="s">
        <v>1</v>
      </c>
    </row>
    <row r="401" spans="1:12" ht="13.5">
      <c r="C401" s="1" t="s">
        <v>258</v>
      </c>
      <c r="F401" s="176"/>
      <c r="G401" s="175"/>
      <c r="I401" s="176"/>
      <c r="J401" s="175"/>
    </row>
    <row r="402" spans="1:12" ht="13.5">
      <c r="C402" s="1" t="s">
        <v>257</v>
      </c>
      <c r="F402" s="176"/>
      <c r="G402" s="175"/>
      <c r="I402" s="176"/>
      <c r="J402" s="175"/>
    </row>
    <row r="403" spans="1:12" ht="13.5">
      <c r="C403" s="1" t="s">
        <v>256</v>
      </c>
      <c r="F403" s="176"/>
      <c r="G403" s="175"/>
      <c r="I403" s="176"/>
      <c r="J403" s="175"/>
    </row>
    <row r="404" spans="1:12">
      <c r="C404" s="1" t="s">
        <v>82</v>
      </c>
      <c r="F404" s="176"/>
      <c r="G404" s="175"/>
      <c r="I404" s="176"/>
      <c r="J404" s="175"/>
    </row>
    <row r="405" spans="1:12" ht="13.5">
      <c r="C405" s="1" t="s">
        <v>255</v>
      </c>
      <c r="F405" s="176"/>
      <c r="G405" s="175"/>
      <c r="I405" s="176"/>
      <c r="J405" s="175"/>
    </row>
    <row r="406" spans="1:12">
      <c r="C406" s="1" t="s">
        <v>81</v>
      </c>
      <c r="F406" s="176"/>
      <c r="G406" s="175"/>
      <c r="I406" s="176"/>
      <c r="J406" s="175"/>
    </row>
    <row r="407" spans="1:12" ht="13.5">
      <c r="C407" s="1" t="s">
        <v>254</v>
      </c>
      <c r="F407" s="176"/>
      <c r="G407" s="175"/>
      <c r="I407" s="176"/>
      <c r="J407" s="175"/>
    </row>
    <row r="408" spans="1:12">
      <c r="A408" s="221"/>
      <c r="C408" s="1" t="s">
        <v>253</v>
      </c>
      <c r="E408" s="172"/>
      <c r="F408" s="176"/>
      <c r="G408" s="175"/>
      <c r="I408" s="176"/>
      <c r="J408" s="175"/>
      <c r="K408" s="180"/>
    </row>
    <row r="411" spans="1:12" s="190" customFormat="1">
      <c r="A411" s="32" t="str">
        <f>$A$83</f>
        <v>Institution No.:  GFC</v>
      </c>
      <c r="E411" s="192"/>
      <c r="G411" s="189"/>
      <c r="H411" s="191"/>
      <c r="J411" s="189"/>
      <c r="K411" s="188" t="s">
        <v>80</v>
      </c>
      <c r="L411" s="21"/>
    </row>
    <row r="412" spans="1:12" ht="12.75" customHeight="1">
      <c r="A412" s="353" t="s">
        <v>79</v>
      </c>
      <c r="B412" s="353"/>
      <c r="C412" s="353"/>
      <c r="D412" s="353"/>
      <c r="E412" s="353"/>
      <c r="F412" s="353"/>
      <c r="G412" s="353"/>
      <c r="H412" s="353"/>
      <c r="I412" s="353"/>
      <c r="J412" s="353"/>
      <c r="K412" s="353"/>
      <c r="L412" s="190"/>
    </row>
    <row r="413" spans="1:12">
      <c r="A413" s="32" t="str">
        <f>$A$42</f>
        <v xml:space="preserve">NAME: </v>
      </c>
      <c r="C413" s="21" t="str">
        <f>$D$20</f>
        <v>University of Colorado</v>
      </c>
      <c r="K413" s="30" t="str">
        <f>$K$3</f>
        <v>Date: October 13, 2015</v>
      </c>
    </row>
    <row r="414" spans="1:12">
      <c r="A414" s="181" t="s">
        <v>1</v>
      </c>
      <c r="B414" s="181" t="s">
        <v>1</v>
      </c>
      <c r="C414" s="181" t="s">
        <v>1</v>
      </c>
      <c r="D414" s="181" t="s">
        <v>1</v>
      </c>
      <c r="E414" s="181" t="s">
        <v>1</v>
      </c>
      <c r="F414" s="181" t="s">
        <v>1</v>
      </c>
      <c r="G414" s="175" t="s">
        <v>1</v>
      </c>
      <c r="H414" s="175" t="s">
        <v>1</v>
      </c>
      <c r="I414" s="181" t="s">
        <v>1</v>
      </c>
      <c r="J414" s="175" t="s">
        <v>1</v>
      </c>
      <c r="K414" s="180" t="s">
        <v>1</v>
      </c>
    </row>
    <row r="415" spans="1:12">
      <c r="A415" s="186" t="s">
        <v>15</v>
      </c>
      <c r="E415" s="186" t="s">
        <v>15</v>
      </c>
      <c r="F415" s="173"/>
      <c r="G415" s="185"/>
      <c r="H415" s="182" t="str">
        <f>H44</f>
        <v>2014-15</v>
      </c>
      <c r="I415" s="184"/>
      <c r="J415" s="183"/>
      <c r="K415" s="182" t="str">
        <f>K44</f>
        <v>2015-16</v>
      </c>
    </row>
    <row r="416" spans="1:12">
      <c r="A416" s="186" t="s">
        <v>11</v>
      </c>
      <c r="C416" s="173" t="s">
        <v>12</v>
      </c>
      <c r="E416" s="186" t="s">
        <v>11</v>
      </c>
      <c r="F416" s="173"/>
      <c r="G416" s="185"/>
      <c r="H416" s="182" t="s">
        <v>10</v>
      </c>
      <c r="I416" s="184"/>
      <c r="J416" s="183"/>
      <c r="K416" s="182" t="s">
        <v>9</v>
      </c>
    </row>
    <row r="417" spans="1:11">
      <c r="A417" s="181" t="s">
        <v>1</v>
      </c>
      <c r="B417" s="181" t="s">
        <v>1</v>
      </c>
      <c r="C417" s="181" t="s">
        <v>1</v>
      </c>
      <c r="D417" s="181" t="s">
        <v>1</v>
      </c>
      <c r="E417" s="181" t="s">
        <v>1</v>
      </c>
      <c r="F417" s="181" t="s">
        <v>1</v>
      </c>
      <c r="G417" s="175" t="s">
        <v>1</v>
      </c>
      <c r="H417" s="175" t="s">
        <v>1</v>
      </c>
      <c r="I417" s="181" t="s">
        <v>1</v>
      </c>
      <c r="J417" s="175" t="s">
        <v>1</v>
      </c>
      <c r="K417" s="180" t="s">
        <v>1</v>
      </c>
    </row>
    <row r="418" spans="1:11">
      <c r="A418" s="177">
        <v>1</v>
      </c>
      <c r="C418" s="146" t="s">
        <v>78</v>
      </c>
      <c r="E418" s="177">
        <v>1</v>
      </c>
      <c r="K418" s="17" t="s">
        <v>289</v>
      </c>
    </row>
    <row r="419" spans="1:11">
      <c r="A419" s="177">
        <f t="shared" ref="A419:A441" si="1">(A418+1)</f>
        <v>2</v>
      </c>
      <c r="C419" s="146" t="s">
        <v>77</v>
      </c>
      <c r="E419" s="177">
        <f t="shared" ref="E419:E441" si="2">(E418+1)</f>
        <v>2</v>
      </c>
      <c r="G419" s="87"/>
      <c r="H419" s="20"/>
      <c r="I419" s="87"/>
      <c r="J419" s="87"/>
      <c r="K419" s="87"/>
    </row>
    <row r="420" spans="1:11">
      <c r="A420" s="177">
        <f t="shared" si="1"/>
        <v>3</v>
      </c>
      <c r="C420" s="146"/>
      <c r="E420" s="177">
        <f t="shared" si="2"/>
        <v>3</v>
      </c>
      <c r="G420" s="87"/>
      <c r="H420" s="20"/>
      <c r="I420" s="87"/>
      <c r="J420" s="87"/>
      <c r="K420" s="87"/>
    </row>
    <row r="421" spans="1:11">
      <c r="A421" s="177">
        <f t="shared" si="1"/>
        <v>4</v>
      </c>
      <c r="C421" s="146"/>
      <c r="E421" s="177">
        <f t="shared" si="2"/>
        <v>4</v>
      </c>
      <c r="G421" s="87"/>
      <c r="H421" s="20"/>
      <c r="I421" s="87"/>
      <c r="J421" s="87"/>
      <c r="K421" s="87"/>
    </row>
    <row r="422" spans="1:11">
      <c r="A422" s="177">
        <f t="shared" si="1"/>
        <v>5</v>
      </c>
      <c r="E422" s="177">
        <f t="shared" si="2"/>
        <v>5</v>
      </c>
      <c r="G422" s="87"/>
      <c r="H422" s="20"/>
      <c r="I422" s="87"/>
      <c r="J422" s="87"/>
      <c r="K422" s="87"/>
    </row>
    <row r="423" spans="1:11">
      <c r="A423" s="177">
        <f t="shared" si="1"/>
        <v>6</v>
      </c>
      <c r="E423" s="177">
        <f t="shared" si="2"/>
        <v>6</v>
      </c>
      <c r="G423" s="87"/>
      <c r="H423" s="20"/>
      <c r="I423" s="87"/>
      <c r="J423" s="87"/>
      <c r="K423" s="87"/>
    </row>
    <row r="424" spans="1:11">
      <c r="A424" s="177">
        <f t="shared" si="1"/>
        <v>7</v>
      </c>
      <c r="C424" s="146"/>
      <c r="E424" s="177">
        <f t="shared" si="2"/>
        <v>7</v>
      </c>
      <c r="G424" s="87"/>
      <c r="H424" s="20"/>
      <c r="I424" s="87"/>
      <c r="J424" s="87"/>
      <c r="K424" s="87"/>
    </row>
    <row r="425" spans="1:11">
      <c r="A425" s="177">
        <f t="shared" si="1"/>
        <v>8</v>
      </c>
      <c r="E425" s="177">
        <f t="shared" si="2"/>
        <v>8</v>
      </c>
      <c r="G425" s="87"/>
      <c r="H425" s="20"/>
      <c r="I425" s="87"/>
      <c r="J425" s="87"/>
      <c r="K425" s="87"/>
    </row>
    <row r="426" spans="1:11">
      <c r="A426" s="177">
        <f t="shared" si="1"/>
        <v>9</v>
      </c>
      <c r="E426" s="177">
        <f t="shared" si="2"/>
        <v>9</v>
      </c>
      <c r="G426" s="87"/>
      <c r="H426" s="20"/>
      <c r="I426" s="87"/>
      <c r="J426" s="87"/>
      <c r="K426" s="87"/>
    </row>
    <row r="427" spans="1:11">
      <c r="A427" s="177">
        <f t="shared" si="1"/>
        <v>10</v>
      </c>
      <c r="E427" s="177">
        <f t="shared" si="2"/>
        <v>10</v>
      </c>
      <c r="G427" s="87"/>
      <c r="H427" s="20"/>
      <c r="I427" s="87"/>
      <c r="J427" s="87"/>
      <c r="K427" s="87"/>
    </row>
    <row r="428" spans="1:11">
      <c r="A428" s="177">
        <f t="shared" si="1"/>
        <v>11</v>
      </c>
      <c r="E428" s="177">
        <f t="shared" si="2"/>
        <v>11</v>
      </c>
      <c r="G428" s="87"/>
      <c r="H428" s="20"/>
      <c r="I428" s="87"/>
      <c r="J428" s="87"/>
      <c r="K428" s="87"/>
    </row>
    <row r="429" spans="1:11">
      <c r="A429" s="177">
        <f t="shared" si="1"/>
        <v>12</v>
      </c>
      <c r="E429" s="177">
        <f t="shared" si="2"/>
        <v>12</v>
      </c>
      <c r="G429" s="87"/>
      <c r="H429" s="20"/>
      <c r="I429" s="87"/>
      <c r="J429" s="87"/>
      <c r="K429" s="87"/>
    </row>
    <row r="430" spans="1:11">
      <c r="A430" s="177">
        <f t="shared" si="1"/>
        <v>13</v>
      </c>
      <c r="E430" s="177">
        <f t="shared" si="2"/>
        <v>13</v>
      </c>
      <c r="G430" s="87"/>
      <c r="H430" s="20"/>
      <c r="I430" s="87"/>
      <c r="J430" s="87"/>
      <c r="K430" s="87"/>
    </row>
    <row r="431" spans="1:11">
      <c r="A431" s="177">
        <f t="shared" si="1"/>
        <v>14</v>
      </c>
      <c r="C431" s="21" t="s">
        <v>76</v>
      </c>
      <c r="E431" s="177">
        <f t="shared" si="2"/>
        <v>14</v>
      </c>
      <c r="G431" s="87"/>
      <c r="H431" s="20"/>
      <c r="I431" s="87"/>
      <c r="J431" s="87"/>
      <c r="K431" s="87"/>
    </row>
    <row r="432" spans="1:11">
      <c r="A432" s="177">
        <f t="shared" si="1"/>
        <v>15</v>
      </c>
      <c r="E432" s="177">
        <f t="shared" si="2"/>
        <v>15</v>
      </c>
      <c r="G432" s="87"/>
      <c r="H432" s="20"/>
      <c r="I432" s="87"/>
      <c r="J432" s="87"/>
      <c r="K432" s="87"/>
    </row>
    <row r="433" spans="1:11">
      <c r="A433" s="177">
        <f t="shared" si="1"/>
        <v>16</v>
      </c>
      <c r="E433" s="177">
        <f t="shared" si="2"/>
        <v>16</v>
      </c>
      <c r="G433" s="87"/>
      <c r="H433" s="20"/>
      <c r="I433" s="87"/>
      <c r="J433" s="87"/>
      <c r="K433" s="87"/>
    </row>
    <row r="434" spans="1:11">
      <c r="A434" s="177">
        <f t="shared" si="1"/>
        <v>17</v>
      </c>
      <c r="E434" s="177">
        <f t="shared" si="2"/>
        <v>17</v>
      </c>
      <c r="G434" s="87"/>
      <c r="H434" s="20"/>
      <c r="I434" s="87"/>
      <c r="J434" s="87"/>
      <c r="K434" s="87"/>
    </row>
    <row r="435" spans="1:11">
      <c r="A435" s="177">
        <f t="shared" si="1"/>
        <v>18</v>
      </c>
      <c r="E435" s="177">
        <f t="shared" si="2"/>
        <v>18</v>
      </c>
      <c r="G435" s="87"/>
      <c r="H435" s="20"/>
      <c r="I435" s="87"/>
      <c r="J435" s="87"/>
      <c r="K435" s="87"/>
    </row>
    <row r="436" spans="1:11">
      <c r="A436" s="177">
        <f t="shared" si="1"/>
        <v>19</v>
      </c>
      <c r="E436" s="177">
        <f t="shared" si="2"/>
        <v>19</v>
      </c>
      <c r="G436" s="87"/>
      <c r="H436" s="20"/>
      <c r="I436" s="87"/>
      <c r="J436" s="87"/>
      <c r="K436" s="87"/>
    </row>
    <row r="437" spans="1:11">
      <c r="A437" s="177">
        <f t="shared" si="1"/>
        <v>20</v>
      </c>
      <c r="E437" s="177">
        <f t="shared" si="2"/>
        <v>20</v>
      </c>
      <c r="G437" s="87"/>
      <c r="H437" s="20"/>
      <c r="I437" s="87"/>
      <c r="J437" s="87"/>
      <c r="K437" s="87"/>
    </row>
    <row r="438" spans="1:11">
      <c r="A438" s="177">
        <f t="shared" si="1"/>
        <v>21</v>
      </c>
      <c r="E438" s="177">
        <f t="shared" si="2"/>
        <v>21</v>
      </c>
      <c r="G438" s="87"/>
      <c r="H438" s="20"/>
      <c r="I438" s="87"/>
      <c r="J438" s="87"/>
      <c r="K438" s="87"/>
    </row>
    <row r="439" spans="1:11">
      <c r="A439" s="177">
        <f t="shared" si="1"/>
        <v>22</v>
      </c>
      <c r="E439" s="177">
        <f t="shared" si="2"/>
        <v>22</v>
      </c>
      <c r="G439" s="87"/>
      <c r="H439" s="20"/>
      <c r="I439" s="87"/>
      <c r="J439" s="87"/>
      <c r="K439" s="87"/>
    </row>
    <row r="440" spans="1:11">
      <c r="A440" s="177">
        <f t="shared" si="1"/>
        <v>23</v>
      </c>
      <c r="E440" s="177">
        <f t="shared" si="2"/>
        <v>23</v>
      </c>
      <c r="G440" s="87"/>
      <c r="H440" s="20"/>
      <c r="I440" s="87"/>
      <c r="J440" s="87"/>
      <c r="K440" s="87"/>
    </row>
    <row r="441" spans="1:11">
      <c r="A441" s="177">
        <f t="shared" si="1"/>
        <v>24</v>
      </c>
      <c r="E441" s="177">
        <f t="shared" si="2"/>
        <v>24</v>
      </c>
      <c r="G441" s="87"/>
      <c r="H441" s="20"/>
      <c r="I441" s="87"/>
      <c r="J441" s="87"/>
      <c r="K441" s="87"/>
    </row>
    <row r="442" spans="1:11">
      <c r="A442" s="177"/>
      <c r="E442" s="177"/>
      <c r="F442" s="176" t="s">
        <v>1</v>
      </c>
      <c r="G442" s="175" t="s">
        <v>1</v>
      </c>
      <c r="H442" s="175" t="s">
        <v>1</v>
      </c>
      <c r="I442" s="175" t="s">
        <v>1</v>
      </c>
      <c r="J442" s="175" t="s">
        <v>1</v>
      </c>
      <c r="K442" s="175" t="s">
        <v>1</v>
      </c>
    </row>
    <row r="443" spans="1:11">
      <c r="A443" s="177">
        <f>(A441+1)</f>
        <v>25</v>
      </c>
      <c r="C443" s="146" t="s">
        <v>75</v>
      </c>
      <c r="E443" s="177">
        <f>(E441+1)</f>
        <v>25</v>
      </c>
      <c r="G443" s="20"/>
      <c r="H443" s="20">
        <f>SUM(H418:H441)</f>
        <v>0</v>
      </c>
      <c r="I443" s="20"/>
      <c r="J443" s="20"/>
      <c r="K443" s="20">
        <f>SUM(K418:K441)</f>
        <v>0</v>
      </c>
    </row>
    <row r="444" spans="1:11">
      <c r="A444" s="220"/>
      <c r="C444" s="146"/>
      <c r="E444" s="220"/>
      <c r="F444" s="176" t="s">
        <v>1</v>
      </c>
      <c r="G444" s="175" t="s">
        <v>1</v>
      </c>
      <c r="H444" s="175" t="s">
        <v>1</v>
      </c>
      <c r="I444" s="175" t="s">
        <v>1</v>
      </c>
      <c r="J444" s="175" t="s">
        <v>1</v>
      </c>
      <c r="K444" s="175" t="s">
        <v>1</v>
      </c>
    </row>
    <row r="445" spans="1:11">
      <c r="E445" s="172"/>
    </row>
    <row r="446" spans="1:11">
      <c r="E446" s="172"/>
    </row>
    <row r="448" spans="1:11">
      <c r="E448" s="172"/>
    </row>
    <row r="449" spans="1:11" s="190" customFormat="1">
      <c r="A449" s="32" t="str">
        <f>$A$83</f>
        <v>Institution No.:  GFC</v>
      </c>
      <c r="E449" s="192"/>
      <c r="G449" s="189"/>
      <c r="H449" s="191"/>
      <c r="J449" s="189"/>
      <c r="K449" s="188" t="s">
        <v>74</v>
      </c>
    </row>
    <row r="450" spans="1:11" s="190" customFormat="1">
      <c r="A450" s="356" t="s">
        <v>73</v>
      </c>
      <c r="B450" s="356"/>
      <c r="C450" s="356"/>
      <c r="D450" s="356"/>
      <c r="E450" s="356"/>
      <c r="F450" s="356"/>
      <c r="G450" s="356"/>
      <c r="H450" s="356"/>
      <c r="I450" s="356"/>
      <c r="J450" s="356"/>
      <c r="K450" s="356"/>
    </row>
    <row r="451" spans="1:11">
      <c r="A451" s="32" t="str">
        <f>$A$42</f>
        <v xml:space="preserve">NAME: </v>
      </c>
      <c r="C451" s="21" t="str">
        <f>$D$20</f>
        <v>University of Colorado</v>
      </c>
      <c r="G451" s="203"/>
      <c r="K451" s="30" t="str">
        <f>$K$3</f>
        <v>Date: October 13, 2015</v>
      </c>
    </row>
    <row r="452" spans="1:11">
      <c r="A452" s="181" t="s">
        <v>1</v>
      </c>
      <c r="B452" s="181" t="s">
        <v>1</v>
      </c>
      <c r="C452" s="181" t="s">
        <v>1</v>
      </c>
      <c r="D452" s="181" t="s">
        <v>1</v>
      </c>
      <c r="E452" s="181" t="s">
        <v>1</v>
      </c>
      <c r="F452" s="181" t="s">
        <v>1</v>
      </c>
      <c r="G452" s="175" t="s">
        <v>1</v>
      </c>
      <c r="H452" s="175" t="s">
        <v>1</v>
      </c>
      <c r="I452" s="181" t="s">
        <v>1</v>
      </c>
      <c r="J452" s="175" t="s">
        <v>1</v>
      </c>
      <c r="K452" s="180" t="s">
        <v>1</v>
      </c>
    </row>
    <row r="453" spans="1:11">
      <c r="A453" s="186" t="s">
        <v>15</v>
      </c>
      <c r="E453" s="186" t="s">
        <v>15</v>
      </c>
      <c r="F453" s="173"/>
      <c r="G453" s="183"/>
      <c r="H453" s="182" t="str">
        <f>H44</f>
        <v>2014-15</v>
      </c>
      <c r="I453" s="184"/>
      <c r="J453" s="183"/>
      <c r="K453" s="182" t="str">
        <f>K44</f>
        <v>2015-16</v>
      </c>
    </row>
    <row r="454" spans="1:11">
      <c r="A454" s="186" t="s">
        <v>11</v>
      </c>
      <c r="C454" s="173" t="s">
        <v>12</v>
      </c>
      <c r="E454" s="186" t="s">
        <v>11</v>
      </c>
      <c r="F454" s="173"/>
      <c r="G454" s="183" t="s">
        <v>33</v>
      </c>
      <c r="H454" s="182" t="s">
        <v>10</v>
      </c>
      <c r="I454" s="184"/>
      <c r="J454" s="183" t="s">
        <v>33</v>
      </c>
      <c r="K454" s="182" t="s">
        <v>9</v>
      </c>
    </row>
    <row r="455" spans="1:11">
      <c r="A455" s="181" t="s">
        <v>1</v>
      </c>
      <c r="B455" s="181" t="s">
        <v>1</v>
      </c>
      <c r="C455" s="181" t="s">
        <v>1</v>
      </c>
      <c r="D455" s="181" t="s">
        <v>1</v>
      </c>
      <c r="E455" s="181" t="s">
        <v>1</v>
      </c>
      <c r="F455" s="181" t="s">
        <v>1</v>
      </c>
      <c r="G455" s="175" t="s">
        <v>1</v>
      </c>
      <c r="H455" s="175" t="s">
        <v>1</v>
      </c>
      <c r="I455" s="181" t="s">
        <v>1</v>
      </c>
      <c r="J455" s="175" t="s">
        <v>1</v>
      </c>
      <c r="K455" s="180" t="s">
        <v>1</v>
      </c>
    </row>
    <row r="456" spans="1:11">
      <c r="A456" s="173">
        <v>1</v>
      </c>
      <c r="B456" s="181"/>
      <c r="C456" s="146" t="s">
        <v>67</v>
      </c>
      <c r="D456" s="181"/>
      <c r="E456" s="173">
        <v>1</v>
      </c>
      <c r="F456" s="181"/>
      <c r="G456" s="284">
        <f>E251*0.825</f>
        <v>500.40374999999995</v>
      </c>
      <c r="H456" s="216">
        <f>31512447+1138</f>
        <v>31513585</v>
      </c>
      <c r="I456" s="41"/>
      <c r="J456" s="193">
        <f>G456*1.0165</f>
        <v>508.66041187499991</v>
      </c>
      <c r="K456" s="216">
        <v>33277556</v>
      </c>
    </row>
    <row r="457" spans="1:11">
      <c r="A457" s="173">
        <v>2</v>
      </c>
      <c r="B457" s="181"/>
      <c r="C457" s="146" t="s">
        <v>66</v>
      </c>
      <c r="D457" s="181"/>
      <c r="E457" s="173">
        <v>2</v>
      </c>
      <c r="F457" s="181"/>
      <c r="G457" s="285"/>
      <c r="H457" s="216">
        <f>9162506+25427+509</f>
        <v>9188442</v>
      </c>
      <c r="I457" s="181"/>
      <c r="J457" s="286"/>
      <c r="K457" s="216">
        <v>9587852</v>
      </c>
    </row>
    <row r="458" spans="1:11">
      <c r="A458" s="173">
        <v>3</v>
      </c>
      <c r="C458" s="146" t="s">
        <v>65</v>
      </c>
      <c r="E458" s="173">
        <v>3</v>
      </c>
      <c r="G458" s="284">
        <f>E251*0.175</f>
        <v>106.14624999999998</v>
      </c>
      <c r="H458" s="216">
        <f>3185017+341622</f>
        <v>3526639</v>
      </c>
      <c r="I458" s="20"/>
      <c r="J458" s="193">
        <f>G458*1.0165</f>
        <v>107.89766312499998</v>
      </c>
      <c r="K458" s="216">
        <f>3475079+113647</f>
        <v>3588726</v>
      </c>
    </row>
    <row r="459" spans="1:11">
      <c r="A459" s="173">
        <v>4</v>
      </c>
      <c r="C459" s="146" t="s">
        <v>64</v>
      </c>
      <c r="E459" s="173">
        <v>4</v>
      </c>
      <c r="G459" s="284"/>
      <c r="H459" s="216">
        <f>479516+1761</f>
        <v>481277</v>
      </c>
      <c r="I459" s="20"/>
      <c r="J459" s="193"/>
      <c r="K459" s="216">
        <f>491312+30631</f>
        <v>521943</v>
      </c>
    </row>
    <row r="460" spans="1:11">
      <c r="A460" s="173">
        <v>5</v>
      </c>
      <c r="C460" s="146" t="s">
        <v>63</v>
      </c>
      <c r="E460" s="173">
        <v>5</v>
      </c>
      <c r="G460" s="284">
        <f>G456+G458</f>
        <v>606.54999999999995</v>
      </c>
      <c r="H460" s="83">
        <f>SUM(H456:H459)</f>
        <v>44709943</v>
      </c>
      <c r="I460" s="20"/>
      <c r="J460" s="193">
        <f>SUM(J456:J459)</f>
        <v>616.55807499999992</v>
      </c>
      <c r="K460" s="83">
        <f>SUM(K456:K459)</f>
        <v>46976077</v>
      </c>
    </row>
    <row r="461" spans="1:11">
      <c r="A461" s="173">
        <v>6</v>
      </c>
      <c r="C461" s="146" t="s">
        <v>31</v>
      </c>
      <c r="E461" s="173">
        <v>6</v>
      </c>
      <c r="G461" s="284">
        <v>43.26</v>
      </c>
      <c r="H461" s="83">
        <v>2195328</v>
      </c>
      <c r="I461" s="20"/>
      <c r="J461" s="193">
        <v>34.229999999999997</v>
      </c>
      <c r="K461" s="83">
        <v>2364128</v>
      </c>
    </row>
    <row r="462" spans="1:11">
      <c r="A462" s="173">
        <v>7</v>
      </c>
      <c r="C462" s="146" t="s">
        <v>30</v>
      </c>
      <c r="E462" s="173">
        <v>7</v>
      </c>
      <c r="G462" s="284"/>
      <c r="H462" s="83">
        <v>700793</v>
      </c>
      <c r="I462" s="20"/>
      <c r="J462" s="193"/>
      <c r="K462" s="83">
        <v>1003930</v>
      </c>
    </row>
    <row r="463" spans="1:11">
      <c r="A463" s="173">
        <v>8</v>
      </c>
      <c r="C463" s="146" t="s">
        <v>72</v>
      </c>
      <c r="E463" s="173">
        <v>8</v>
      </c>
      <c r="G463" s="284">
        <f>G460+G461+G462</f>
        <v>649.80999999999995</v>
      </c>
      <c r="H463" s="83">
        <f>H460+H461+H462</f>
        <v>47606064</v>
      </c>
      <c r="I463" s="41"/>
      <c r="J463" s="193">
        <f>J460+J461+J462</f>
        <v>650.78807499999994</v>
      </c>
      <c r="K463" s="83">
        <f>K460+K461+K462</f>
        <v>50344135</v>
      </c>
    </row>
    <row r="464" spans="1:11">
      <c r="A464" s="173">
        <v>9</v>
      </c>
      <c r="E464" s="173">
        <v>9</v>
      </c>
      <c r="G464" s="284"/>
      <c r="H464" s="83"/>
      <c r="I464" s="20"/>
      <c r="J464" s="193"/>
      <c r="K464" s="83"/>
    </row>
    <row r="465" spans="1:11">
      <c r="A465" s="173">
        <v>10</v>
      </c>
      <c r="C465" s="146" t="s">
        <v>62</v>
      </c>
      <c r="E465" s="173">
        <v>10</v>
      </c>
      <c r="G465" s="284">
        <v>0</v>
      </c>
      <c r="H465" s="83">
        <v>0</v>
      </c>
      <c r="I465" s="20"/>
      <c r="J465" s="193">
        <v>0</v>
      </c>
      <c r="K465" s="83">
        <v>0</v>
      </c>
    </row>
    <row r="466" spans="1:11">
      <c r="A466" s="173">
        <v>11</v>
      </c>
      <c r="C466" s="146" t="s">
        <v>27</v>
      </c>
      <c r="E466" s="173">
        <v>11</v>
      </c>
      <c r="G466" s="284">
        <v>29.3</v>
      </c>
      <c r="H466" s="83">
        <v>1515276</v>
      </c>
      <c r="I466" s="20"/>
      <c r="J466" s="193">
        <v>29.3</v>
      </c>
      <c r="K466" s="83">
        <v>1520011</v>
      </c>
    </row>
    <row r="467" spans="1:11">
      <c r="A467" s="173">
        <v>12</v>
      </c>
      <c r="C467" s="146" t="s">
        <v>26</v>
      </c>
      <c r="E467" s="173">
        <v>12</v>
      </c>
      <c r="G467" s="284"/>
      <c r="H467" s="83">
        <v>622232</v>
      </c>
      <c r="I467" s="20"/>
      <c r="J467" s="193"/>
      <c r="K467" s="83">
        <v>701233</v>
      </c>
    </row>
    <row r="468" spans="1:11">
      <c r="A468" s="173">
        <v>13</v>
      </c>
      <c r="C468" s="146" t="s">
        <v>71</v>
      </c>
      <c r="E468" s="173">
        <v>13</v>
      </c>
      <c r="G468" s="284">
        <f>SUM(G465:G467)</f>
        <v>29.3</v>
      </c>
      <c r="H468" s="83">
        <f>SUM(H465:H467)</f>
        <v>2137508</v>
      </c>
      <c r="I468" s="20"/>
      <c r="J468" s="193">
        <f>SUM(J465:J467)</f>
        <v>29.3</v>
      </c>
      <c r="K468" s="83">
        <f>SUM(K465:K467)</f>
        <v>2221244</v>
      </c>
    </row>
    <row r="469" spans="1:11">
      <c r="A469" s="173">
        <v>14</v>
      </c>
      <c r="E469" s="173">
        <v>14</v>
      </c>
      <c r="G469" s="284"/>
      <c r="H469" s="83"/>
      <c r="I469" s="20"/>
      <c r="J469" s="193"/>
      <c r="K469" s="83"/>
    </row>
    <row r="470" spans="1:11">
      <c r="A470" s="173">
        <v>15</v>
      </c>
      <c r="C470" s="146" t="s">
        <v>24</v>
      </c>
      <c r="E470" s="173">
        <v>15</v>
      </c>
      <c r="G470" s="284">
        <f>SUM(G463+G468)</f>
        <v>679.1099999999999</v>
      </c>
      <c r="H470" s="83">
        <f>SUM(H463+H468)</f>
        <v>49743572</v>
      </c>
      <c r="I470" s="20"/>
      <c r="J470" s="193">
        <f>SUM(J463+J468)</f>
        <v>680.08807499999989</v>
      </c>
      <c r="K470" s="83">
        <f>SUM(K463+K468)</f>
        <v>52565379</v>
      </c>
    </row>
    <row r="471" spans="1:11">
      <c r="A471" s="173">
        <v>16</v>
      </c>
      <c r="E471" s="173">
        <v>16</v>
      </c>
      <c r="G471" s="284"/>
      <c r="H471" s="219"/>
      <c r="I471" s="20"/>
      <c r="J471" s="193"/>
      <c r="K471" s="83"/>
    </row>
    <row r="472" spans="1:11">
      <c r="A472" s="173">
        <v>17</v>
      </c>
      <c r="C472" s="146" t="s">
        <v>23</v>
      </c>
      <c r="E472" s="173">
        <v>17</v>
      </c>
      <c r="G472" s="284"/>
      <c r="H472" s="216">
        <f>1443887+3684</f>
        <v>1447571</v>
      </c>
      <c r="I472" s="20"/>
      <c r="J472" s="193"/>
      <c r="K472" s="83">
        <f>505790+12352</f>
        <v>518142</v>
      </c>
    </row>
    <row r="473" spans="1:11">
      <c r="A473" s="173">
        <v>18</v>
      </c>
      <c r="E473" s="173">
        <v>18</v>
      </c>
      <c r="G473" s="284"/>
      <c r="H473" s="216"/>
      <c r="I473" s="20"/>
      <c r="J473" s="193"/>
      <c r="K473" s="83"/>
    </row>
    <row r="474" spans="1:11">
      <c r="A474" s="173">
        <v>19</v>
      </c>
      <c r="C474" s="146" t="s">
        <v>22</v>
      </c>
      <c r="E474" s="173">
        <v>19</v>
      </c>
      <c r="G474" s="284"/>
      <c r="H474" s="216">
        <v>626563</v>
      </c>
      <c r="I474" s="20"/>
      <c r="J474" s="193"/>
      <c r="K474" s="83">
        <v>197807</v>
      </c>
    </row>
    <row r="475" spans="1:11" ht="12" customHeight="1">
      <c r="A475" s="173">
        <v>20</v>
      </c>
      <c r="C475" s="195" t="s">
        <v>21</v>
      </c>
      <c r="E475" s="173">
        <v>20</v>
      </c>
      <c r="G475" s="284"/>
      <c r="H475" s="216">
        <f>4465927+98+15850</f>
        <v>4481875</v>
      </c>
      <c r="I475" s="20"/>
      <c r="J475" s="193"/>
      <c r="K475" s="83">
        <f>5799119+3000+300000</f>
        <v>6102119</v>
      </c>
    </row>
    <row r="476" spans="1:11" s="204" customFormat="1" ht="12" customHeight="1">
      <c r="A476" s="173">
        <v>21</v>
      </c>
      <c r="B476" s="21"/>
      <c r="C476" s="195"/>
      <c r="D476" s="21"/>
      <c r="E476" s="173">
        <v>21</v>
      </c>
      <c r="F476" s="21"/>
      <c r="G476" s="284"/>
      <c r="H476" s="20"/>
      <c r="I476" s="20"/>
      <c r="J476" s="193"/>
      <c r="K476" s="83"/>
    </row>
    <row r="477" spans="1:11">
      <c r="A477" s="173">
        <v>22</v>
      </c>
      <c r="C477" s="146"/>
      <c r="E477" s="173">
        <v>22</v>
      </c>
      <c r="G477" s="284"/>
      <c r="H477" s="20"/>
      <c r="I477" s="20"/>
      <c r="J477" s="193"/>
      <c r="K477" s="83"/>
    </row>
    <row r="478" spans="1:11">
      <c r="A478" s="173">
        <v>23</v>
      </c>
      <c r="C478" s="146" t="s">
        <v>20</v>
      </c>
      <c r="E478" s="173">
        <v>23</v>
      </c>
      <c r="G478" s="284"/>
      <c r="H478" s="20">
        <v>0</v>
      </c>
      <c r="I478" s="20"/>
      <c r="J478" s="193"/>
      <c r="K478" s="83">
        <v>0</v>
      </c>
    </row>
    <row r="479" spans="1:11">
      <c r="A479" s="173">
        <v>24</v>
      </c>
      <c r="C479" s="146"/>
      <c r="E479" s="173">
        <v>24</v>
      </c>
      <c r="G479" s="284"/>
      <c r="H479" s="20"/>
      <c r="I479" s="20"/>
      <c r="J479" s="193"/>
      <c r="K479" s="219"/>
    </row>
    <row r="480" spans="1:11">
      <c r="A480" s="173"/>
      <c r="E480" s="173"/>
      <c r="F480" s="176" t="s">
        <v>1</v>
      </c>
      <c r="G480" s="285"/>
      <c r="H480" s="194"/>
      <c r="I480" s="194"/>
      <c r="J480" s="286"/>
      <c r="K480" s="194"/>
    </row>
    <row r="481" spans="1:11">
      <c r="A481" s="173">
        <v>25</v>
      </c>
      <c r="C481" s="146" t="s">
        <v>70</v>
      </c>
      <c r="E481" s="173">
        <v>25</v>
      </c>
      <c r="G481" s="284">
        <f>SUM(G470:G479)</f>
        <v>679.1099999999999</v>
      </c>
      <c r="H481" s="83">
        <f>SUM(H470:H479)</f>
        <v>56299581</v>
      </c>
      <c r="I481" s="193"/>
      <c r="J481" s="193">
        <f>SUM(J470:J479)</f>
        <v>680.08807499999989</v>
      </c>
      <c r="K481" s="20">
        <f>SUM(K470:K479)</f>
        <v>59383447</v>
      </c>
    </row>
    <row r="482" spans="1:11">
      <c r="F482" s="176" t="s">
        <v>1</v>
      </c>
      <c r="G482" s="285"/>
      <c r="H482" s="175"/>
      <c r="I482" s="175"/>
      <c r="J482" s="175"/>
      <c r="K482" s="175"/>
    </row>
    <row r="483" spans="1:11">
      <c r="F483" s="176"/>
      <c r="G483" s="175"/>
      <c r="I483" s="176"/>
      <c r="J483" s="175"/>
      <c r="K483" s="180"/>
    </row>
    <row r="484" spans="1:11" ht="20.25" customHeight="1">
      <c r="C484" s="218"/>
      <c r="D484" s="218"/>
      <c r="E484" s="218"/>
      <c r="F484" s="176"/>
      <c r="G484" s="175"/>
      <c r="I484" s="176"/>
      <c r="J484" s="175"/>
      <c r="K484" s="180"/>
    </row>
    <row r="485" spans="1:11">
      <c r="C485" s="21" t="s">
        <v>18</v>
      </c>
      <c r="F485" s="176"/>
      <c r="G485" s="175"/>
      <c r="I485" s="176"/>
      <c r="J485" s="175"/>
      <c r="K485" s="180"/>
    </row>
    <row r="486" spans="1:11">
      <c r="A486" s="146"/>
    </row>
    <row r="487" spans="1:11">
      <c r="E487" s="172"/>
    </row>
    <row r="488" spans="1:11" s="190" customFormat="1">
      <c r="A488" s="32" t="str">
        <f>$A$83</f>
        <v>Institution No.:  GFC</v>
      </c>
      <c r="E488" s="192"/>
      <c r="G488" s="189"/>
      <c r="H488" s="191"/>
      <c r="J488" s="189"/>
      <c r="K488" s="188" t="s">
        <v>69</v>
      </c>
    </row>
    <row r="489" spans="1:11" s="190" customFormat="1">
      <c r="A489" s="356" t="s">
        <v>68</v>
      </c>
      <c r="B489" s="356"/>
      <c r="C489" s="356"/>
      <c r="D489" s="356"/>
      <c r="E489" s="356"/>
      <c r="F489" s="356"/>
      <c r="G489" s="356"/>
      <c r="H489" s="356"/>
      <c r="I489" s="356"/>
      <c r="J489" s="356"/>
      <c r="K489" s="356"/>
    </row>
    <row r="490" spans="1:11">
      <c r="A490" s="32" t="str">
        <f>$A$42</f>
        <v xml:space="preserve">NAME: </v>
      </c>
      <c r="C490" s="21" t="str">
        <f>$D$20</f>
        <v>University of Colorado</v>
      </c>
      <c r="G490" s="203"/>
      <c r="K490" s="30" t="str">
        <f>$K$3</f>
        <v>Date: October 13, 2015</v>
      </c>
    </row>
    <row r="491" spans="1:11">
      <c r="A491" s="181" t="s">
        <v>1</v>
      </c>
      <c r="B491" s="181" t="s">
        <v>1</v>
      </c>
      <c r="C491" s="181" t="s">
        <v>1</v>
      </c>
      <c r="D491" s="181" t="s">
        <v>1</v>
      </c>
      <c r="E491" s="181" t="s">
        <v>1</v>
      </c>
      <c r="F491" s="181" t="s">
        <v>1</v>
      </c>
      <c r="G491" s="175" t="s">
        <v>1</v>
      </c>
      <c r="H491" s="175" t="s">
        <v>1</v>
      </c>
      <c r="I491" s="181" t="s">
        <v>1</v>
      </c>
      <c r="J491" s="175" t="s">
        <v>1</v>
      </c>
      <c r="K491" s="180" t="s">
        <v>1</v>
      </c>
    </row>
    <row r="492" spans="1:11">
      <c r="A492" s="186" t="s">
        <v>15</v>
      </c>
      <c r="E492" s="186" t="s">
        <v>15</v>
      </c>
      <c r="F492" s="173"/>
      <c r="G492" s="183"/>
      <c r="H492" s="182" t="str">
        <f>H44</f>
        <v>2014-15</v>
      </c>
      <c r="I492" s="184"/>
      <c r="J492" s="183"/>
      <c r="K492" s="182" t="str">
        <f>K44</f>
        <v>2015-16</v>
      </c>
    </row>
    <row r="493" spans="1:11">
      <c r="A493" s="186" t="s">
        <v>11</v>
      </c>
      <c r="C493" s="173" t="s">
        <v>12</v>
      </c>
      <c r="E493" s="186" t="s">
        <v>11</v>
      </c>
      <c r="F493" s="173"/>
      <c r="G493" s="183" t="s">
        <v>33</v>
      </c>
      <c r="H493" s="182" t="s">
        <v>10</v>
      </c>
      <c r="I493" s="184"/>
      <c r="J493" s="183" t="s">
        <v>33</v>
      </c>
      <c r="K493" s="182" t="s">
        <v>9</v>
      </c>
    </row>
    <row r="494" spans="1:11">
      <c r="A494" s="181" t="s">
        <v>1</v>
      </c>
      <c r="B494" s="181" t="s">
        <v>1</v>
      </c>
      <c r="C494" s="181" t="s">
        <v>1</v>
      </c>
      <c r="D494" s="181" t="s">
        <v>1</v>
      </c>
      <c r="E494" s="181" t="s">
        <v>1</v>
      </c>
      <c r="F494" s="181" t="s">
        <v>1</v>
      </c>
      <c r="G494" s="175" t="s">
        <v>1</v>
      </c>
      <c r="H494" s="175" t="s">
        <v>1</v>
      </c>
      <c r="I494" s="181" t="s">
        <v>1</v>
      </c>
      <c r="J494" s="175" t="s">
        <v>1</v>
      </c>
      <c r="K494" s="180" t="s">
        <v>1</v>
      </c>
    </row>
    <row r="495" spans="1:11">
      <c r="A495" s="173">
        <v>1</v>
      </c>
      <c r="B495" s="181"/>
      <c r="C495" s="146" t="s">
        <v>67</v>
      </c>
      <c r="D495" s="181"/>
      <c r="E495" s="173">
        <v>1</v>
      </c>
      <c r="F495" s="181"/>
      <c r="G495" s="193">
        <v>0</v>
      </c>
      <c r="H495" s="20">
        <v>108086</v>
      </c>
      <c r="I495" s="181"/>
      <c r="J495" s="193">
        <v>0</v>
      </c>
      <c r="K495" s="217">
        <v>59506</v>
      </c>
    </row>
    <row r="496" spans="1:11">
      <c r="A496" s="173">
        <v>2</v>
      </c>
      <c r="B496" s="181"/>
      <c r="C496" s="146" t="s">
        <v>66</v>
      </c>
      <c r="D496" s="181"/>
      <c r="E496" s="173">
        <v>2</v>
      </c>
      <c r="F496" s="181"/>
      <c r="G496" s="193"/>
      <c r="H496" s="20">
        <v>32141</v>
      </c>
      <c r="I496" s="41"/>
      <c r="J496" s="193">
        <v>0</v>
      </c>
      <c r="K496" s="217">
        <v>43083</v>
      </c>
    </row>
    <row r="497" spans="1:11">
      <c r="A497" s="173">
        <v>3</v>
      </c>
      <c r="C497" s="146" t="s">
        <v>65</v>
      </c>
      <c r="E497" s="173">
        <v>3</v>
      </c>
      <c r="G497" s="193"/>
      <c r="H497" s="20">
        <f>363+23667</f>
        <v>24030</v>
      </c>
      <c r="I497" s="20"/>
      <c r="J497" s="193">
        <v>0</v>
      </c>
      <c r="K497" s="20">
        <f>640</f>
        <v>640</v>
      </c>
    </row>
    <row r="498" spans="1:11">
      <c r="A498" s="173">
        <v>4</v>
      </c>
      <c r="C498" s="146" t="s">
        <v>64</v>
      </c>
      <c r="E498" s="173">
        <v>4</v>
      </c>
      <c r="G498" s="193"/>
      <c r="H498" s="20">
        <f>34+28</f>
        <v>62</v>
      </c>
      <c r="I498" s="20"/>
      <c r="J498" s="193">
        <v>0</v>
      </c>
      <c r="K498" s="20">
        <f>4697+151</f>
        <v>4848</v>
      </c>
    </row>
    <row r="499" spans="1:11">
      <c r="A499" s="173">
        <v>5</v>
      </c>
      <c r="C499" s="146" t="s">
        <v>63</v>
      </c>
      <c r="E499" s="173">
        <v>5</v>
      </c>
      <c r="G499" s="193">
        <f>SUM(G495:G498)</f>
        <v>0</v>
      </c>
      <c r="H499" s="20">
        <f>SUM(H495:H498)</f>
        <v>164319</v>
      </c>
      <c r="I499" s="20"/>
      <c r="J499" s="193">
        <f>SUM(J495:J498)</f>
        <v>0</v>
      </c>
      <c r="K499" s="20">
        <f>SUM(K495:K498)</f>
        <v>108077</v>
      </c>
    </row>
    <row r="500" spans="1:11">
      <c r="A500" s="173">
        <v>6</v>
      </c>
      <c r="C500" s="146" t="s">
        <v>31</v>
      </c>
      <c r="E500" s="173">
        <v>6</v>
      </c>
      <c r="G500" s="193">
        <v>2.5</v>
      </c>
      <c r="H500" s="20">
        <v>188773</v>
      </c>
      <c r="I500" s="20"/>
      <c r="J500" s="193">
        <v>4.5</v>
      </c>
      <c r="K500" s="20">
        <v>193711</v>
      </c>
    </row>
    <row r="501" spans="1:11">
      <c r="A501" s="173">
        <v>7</v>
      </c>
      <c r="C501" s="146" t="s">
        <v>30</v>
      </c>
      <c r="E501" s="173">
        <v>7</v>
      </c>
      <c r="G501" s="193"/>
      <c r="H501" s="20">
        <v>77224</v>
      </c>
      <c r="I501" s="20"/>
      <c r="J501" s="193"/>
      <c r="K501" s="20">
        <v>80745</v>
      </c>
    </row>
    <row r="502" spans="1:11">
      <c r="A502" s="173">
        <v>8</v>
      </c>
      <c r="C502" s="146" t="s">
        <v>28</v>
      </c>
      <c r="E502" s="173">
        <v>8</v>
      </c>
      <c r="G502" s="193">
        <f>G499+G500+G501</f>
        <v>2.5</v>
      </c>
      <c r="H502" s="20">
        <f>H499+H500+H501</f>
        <v>430316</v>
      </c>
      <c r="I502" s="41"/>
      <c r="J502" s="193">
        <f>J499+J500+J501</f>
        <v>4.5</v>
      </c>
      <c r="K502" s="20">
        <f>K499+K500+K501</f>
        <v>382533</v>
      </c>
    </row>
    <row r="503" spans="1:11">
      <c r="A503" s="173">
        <v>9</v>
      </c>
      <c r="E503" s="173">
        <v>9</v>
      </c>
      <c r="G503" s="193"/>
      <c r="H503" s="20"/>
      <c r="I503" s="20"/>
      <c r="J503" s="193"/>
      <c r="K503" s="20"/>
    </row>
    <row r="504" spans="1:11">
      <c r="A504" s="173">
        <v>10</v>
      </c>
      <c r="C504" s="146" t="s">
        <v>62</v>
      </c>
      <c r="E504" s="173">
        <v>10</v>
      </c>
      <c r="G504" s="193">
        <v>0</v>
      </c>
      <c r="H504" s="20">
        <v>0</v>
      </c>
      <c r="I504" s="20"/>
      <c r="J504" s="193">
        <v>0</v>
      </c>
      <c r="K504" s="20">
        <v>0</v>
      </c>
    </row>
    <row r="505" spans="1:11">
      <c r="A505" s="173">
        <v>11</v>
      </c>
      <c r="C505" s="146" t="s">
        <v>27</v>
      </c>
      <c r="E505" s="173">
        <v>11</v>
      </c>
      <c r="G505" s="193">
        <v>0</v>
      </c>
      <c r="H505" s="20">
        <v>0</v>
      </c>
      <c r="I505" s="20"/>
      <c r="J505" s="193">
        <v>0</v>
      </c>
      <c r="K505" s="20"/>
    </row>
    <row r="506" spans="1:11">
      <c r="A506" s="173">
        <v>12</v>
      </c>
      <c r="C506" s="146" t="s">
        <v>26</v>
      </c>
      <c r="E506" s="173">
        <v>12</v>
      </c>
      <c r="G506" s="193"/>
      <c r="H506" s="20">
        <v>6841</v>
      </c>
      <c r="I506" s="20"/>
      <c r="J506" s="193"/>
      <c r="K506" s="20">
        <v>28601</v>
      </c>
    </row>
    <row r="507" spans="1:11">
      <c r="A507" s="173">
        <v>13</v>
      </c>
      <c r="C507" s="146" t="s">
        <v>25</v>
      </c>
      <c r="E507" s="173">
        <v>13</v>
      </c>
      <c r="G507" s="193">
        <f>SUM(G504:G506)</f>
        <v>0</v>
      </c>
      <c r="H507" s="20">
        <f>SUM(H504:H506)</f>
        <v>6841</v>
      </c>
      <c r="I507" s="20"/>
      <c r="J507" s="193">
        <f>SUM(J504:J506)</f>
        <v>0</v>
      </c>
      <c r="K507" s="20">
        <f>SUM(K504:K506)</f>
        <v>28601</v>
      </c>
    </row>
    <row r="508" spans="1:11">
      <c r="A508" s="173">
        <v>14</v>
      </c>
      <c r="E508" s="173">
        <v>14</v>
      </c>
      <c r="G508" s="193"/>
      <c r="H508" s="20"/>
      <c r="I508" s="20"/>
      <c r="J508" s="193"/>
      <c r="K508" s="20"/>
    </row>
    <row r="509" spans="1:11">
      <c r="A509" s="173">
        <v>15</v>
      </c>
      <c r="C509" s="146" t="s">
        <v>24</v>
      </c>
      <c r="E509" s="173">
        <v>15</v>
      </c>
      <c r="G509" s="193">
        <f>SUM(G502+G507)</f>
        <v>2.5</v>
      </c>
      <c r="H509" s="20">
        <f>SUM(H502+H507)</f>
        <v>437157</v>
      </c>
      <c r="I509" s="20"/>
      <c r="J509" s="193">
        <f>SUM(J502+J507)</f>
        <v>4.5</v>
      </c>
      <c r="K509" s="20">
        <f>SUM(K502+K507)</f>
        <v>411134</v>
      </c>
    </row>
    <row r="510" spans="1:11">
      <c r="A510" s="173">
        <v>16</v>
      </c>
      <c r="E510" s="173">
        <v>16</v>
      </c>
      <c r="G510" s="193"/>
      <c r="H510" s="20"/>
      <c r="I510" s="20"/>
      <c r="J510" s="193"/>
      <c r="K510" s="20"/>
    </row>
    <row r="511" spans="1:11">
      <c r="A511" s="173">
        <v>17</v>
      </c>
      <c r="C511" s="146" t="s">
        <v>23</v>
      </c>
      <c r="E511" s="173">
        <v>17</v>
      </c>
      <c r="G511" s="193"/>
      <c r="H511" s="20">
        <f>13188+61</f>
        <v>13249</v>
      </c>
      <c r="I511" s="20"/>
      <c r="J511" s="193"/>
      <c r="K511" s="20">
        <v>2303</v>
      </c>
    </row>
    <row r="512" spans="1:11">
      <c r="A512" s="173">
        <v>18</v>
      </c>
      <c r="E512" s="173">
        <v>18</v>
      </c>
      <c r="G512" s="41"/>
      <c r="H512" s="20"/>
      <c r="I512" s="20"/>
      <c r="J512" s="193"/>
      <c r="K512" s="20"/>
    </row>
    <row r="513" spans="1:11">
      <c r="A513" s="173">
        <v>19</v>
      </c>
      <c r="C513" s="146" t="s">
        <v>22</v>
      </c>
      <c r="E513" s="173">
        <v>19</v>
      </c>
      <c r="G513" s="41"/>
      <c r="H513" s="20">
        <v>42168</v>
      </c>
      <c r="I513" s="20"/>
      <c r="J513" s="193"/>
      <c r="K513" s="20">
        <v>10130</v>
      </c>
    </row>
    <row r="514" spans="1:11" ht="12" customHeight="1">
      <c r="A514" s="173">
        <v>20</v>
      </c>
      <c r="C514" s="195" t="s">
        <v>21</v>
      </c>
      <c r="E514" s="173">
        <v>20</v>
      </c>
      <c r="G514" s="41"/>
      <c r="H514" s="20">
        <v>112439</v>
      </c>
      <c r="I514" s="20"/>
      <c r="J514" s="193"/>
      <c r="K514" s="20">
        <f>73067+1852</f>
        <v>74919</v>
      </c>
    </row>
    <row r="515" spans="1:11" s="204" customFormat="1" ht="12" customHeight="1">
      <c r="A515" s="173">
        <v>21</v>
      </c>
      <c r="B515" s="21"/>
      <c r="C515" s="195"/>
      <c r="D515" s="21"/>
      <c r="E515" s="173">
        <v>21</v>
      </c>
      <c r="F515" s="21"/>
      <c r="G515" s="41"/>
      <c r="H515" s="20"/>
      <c r="I515" s="20"/>
      <c r="J515" s="41"/>
      <c r="K515" s="20"/>
    </row>
    <row r="516" spans="1:11">
      <c r="A516" s="173">
        <v>22</v>
      </c>
      <c r="C516" s="146"/>
      <c r="E516" s="173">
        <v>22</v>
      </c>
      <c r="G516" s="41"/>
      <c r="H516" s="20"/>
      <c r="I516" s="20"/>
      <c r="J516" s="41"/>
      <c r="K516" s="20"/>
    </row>
    <row r="517" spans="1:11">
      <c r="A517" s="173">
        <v>23</v>
      </c>
      <c r="C517" s="146" t="s">
        <v>20</v>
      </c>
      <c r="E517" s="173">
        <v>23</v>
      </c>
      <c r="G517" s="41"/>
      <c r="H517" s="20">
        <v>0</v>
      </c>
      <c r="I517" s="20"/>
      <c r="J517" s="41"/>
      <c r="K517" s="20">
        <v>0</v>
      </c>
    </row>
    <row r="518" spans="1:11">
      <c r="A518" s="173">
        <v>24</v>
      </c>
      <c r="C518" s="146"/>
      <c r="E518" s="173">
        <v>24</v>
      </c>
      <c r="G518" s="41"/>
      <c r="H518" s="20"/>
      <c r="I518" s="20"/>
      <c r="J518" s="41"/>
      <c r="K518" s="20"/>
    </row>
    <row r="519" spans="1:11">
      <c r="A519" s="173"/>
      <c r="E519" s="173"/>
      <c r="F519" s="176" t="s">
        <v>1</v>
      </c>
      <c r="G519" s="286"/>
      <c r="H519" s="194"/>
      <c r="I519" s="194"/>
      <c r="J519" s="194"/>
      <c r="K519" s="194"/>
    </row>
    <row r="520" spans="1:11">
      <c r="A520" s="173">
        <v>25</v>
      </c>
      <c r="C520" s="146" t="s">
        <v>61</v>
      </c>
      <c r="E520" s="173">
        <v>25</v>
      </c>
      <c r="G520" s="193">
        <f>SUM(G509:G518)</f>
        <v>2.5</v>
      </c>
      <c r="H520" s="20">
        <f>SUM(H509:H518)-2</f>
        <v>605011</v>
      </c>
      <c r="I520" s="193"/>
      <c r="J520" s="193">
        <f>SUM(J509:J518)</f>
        <v>4.5</v>
      </c>
      <c r="K520" s="20">
        <f>SUM(K509:K518)</f>
        <v>498486</v>
      </c>
    </row>
    <row r="521" spans="1:11">
      <c r="F521" s="176" t="s">
        <v>1</v>
      </c>
      <c r="G521" s="175"/>
      <c r="H521" s="175"/>
      <c r="I521" s="175"/>
      <c r="J521" s="175"/>
      <c r="K521" s="175"/>
    </row>
    <row r="522" spans="1:11">
      <c r="C522" s="21" t="s">
        <v>18</v>
      </c>
      <c r="F522" s="176"/>
      <c r="G522" s="175"/>
      <c r="I522" s="176"/>
      <c r="J522" s="175"/>
      <c r="K522" s="180"/>
    </row>
    <row r="523" spans="1:11">
      <c r="A523" s="146"/>
    </row>
    <row r="525" spans="1:11" s="190" customFormat="1">
      <c r="A525" s="32" t="str">
        <f>$A$83</f>
        <v>Institution No.:  GFC</v>
      </c>
      <c r="E525" s="192"/>
      <c r="G525" s="189"/>
      <c r="H525" s="191"/>
      <c r="J525" s="189"/>
      <c r="K525" s="188" t="s">
        <v>60</v>
      </c>
    </row>
    <row r="526" spans="1:11" s="190" customFormat="1">
      <c r="A526" s="356" t="s">
        <v>59</v>
      </c>
      <c r="B526" s="356"/>
      <c r="C526" s="356"/>
      <c r="D526" s="356"/>
      <c r="E526" s="356"/>
      <c r="F526" s="356"/>
      <c r="G526" s="356"/>
      <c r="H526" s="356"/>
      <c r="I526" s="356"/>
      <c r="J526" s="356"/>
      <c r="K526" s="356"/>
    </row>
    <row r="527" spans="1:11">
      <c r="A527" s="32" t="str">
        <f>$A$42</f>
        <v xml:space="preserve">NAME: </v>
      </c>
      <c r="C527" s="21" t="str">
        <f>$D$20</f>
        <v>University of Colorado</v>
      </c>
      <c r="G527" s="203"/>
      <c r="H527" s="187"/>
      <c r="K527" s="30" t="str">
        <f>$K$3</f>
        <v>Date: October 13, 2015</v>
      </c>
    </row>
    <row r="528" spans="1:11">
      <c r="A528" s="181" t="s">
        <v>1</v>
      </c>
      <c r="B528" s="181" t="s">
        <v>1</v>
      </c>
      <c r="C528" s="181" t="s">
        <v>1</v>
      </c>
      <c r="D528" s="181" t="s">
        <v>1</v>
      </c>
      <c r="E528" s="181" t="s">
        <v>1</v>
      </c>
      <c r="F528" s="181" t="s">
        <v>1</v>
      </c>
      <c r="G528" s="175" t="s">
        <v>1</v>
      </c>
      <c r="H528" s="175" t="s">
        <v>1</v>
      </c>
      <c r="I528" s="181" t="s">
        <v>1</v>
      </c>
      <c r="J528" s="175" t="s">
        <v>1</v>
      </c>
      <c r="K528" s="180" t="s">
        <v>1</v>
      </c>
    </row>
    <row r="529" spans="1:13">
      <c r="A529" s="186" t="s">
        <v>15</v>
      </c>
      <c r="E529" s="186" t="s">
        <v>15</v>
      </c>
      <c r="F529" s="173"/>
      <c r="G529" s="183"/>
      <c r="H529" s="182" t="str">
        <f>H44</f>
        <v>2014-15</v>
      </c>
      <c r="I529" s="184"/>
      <c r="J529" s="183"/>
      <c r="K529" s="182" t="str">
        <f>K44</f>
        <v>2015-16</v>
      </c>
    </row>
    <row r="530" spans="1:13">
      <c r="A530" s="186" t="s">
        <v>11</v>
      </c>
      <c r="C530" s="173" t="s">
        <v>12</v>
      </c>
      <c r="E530" s="186" t="s">
        <v>11</v>
      </c>
      <c r="F530" s="173"/>
      <c r="G530" s="183" t="s">
        <v>33</v>
      </c>
      <c r="H530" s="182" t="s">
        <v>10</v>
      </c>
      <c r="I530" s="184"/>
      <c r="J530" s="183" t="s">
        <v>33</v>
      </c>
      <c r="K530" s="182" t="s">
        <v>9</v>
      </c>
    </row>
    <row r="531" spans="1:13">
      <c r="A531" s="181" t="s">
        <v>1</v>
      </c>
      <c r="B531" s="181" t="s">
        <v>1</v>
      </c>
      <c r="C531" s="181" t="s">
        <v>1</v>
      </c>
      <c r="D531" s="181" t="s">
        <v>1</v>
      </c>
      <c r="E531" s="181" t="s">
        <v>1</v>
      </c>
      <c r="F531" s="181" t="s">
        <v>1</v>
      </c>
      <c r="G531" s="175" t="s">
        <v>1</v>
      </c>
      <c r="H531" s="175" t="s">
        <v>1</v>
      </c>
      <c r="I531" s="181" t="s">
        <v>1</v>
      </c>
      <c r="J531" s="175" t="s">
        <v>1</v>
      </c>
      <c r="K531" s="180" t="s">
        <v>1</v>
      </c>
    </row>
    <row r="532" spans="1:13">
      <c r="A532" s="199">
        <v>1</v>
      </c>
      <c r="B532" s="52"/>
      <c r="C532" s="52" t="s">
        <v>32</v>
      </c>
      <c r="D532" s="52"/>
      <c r="E532" s="199">
        <v>1</v>
      </c>
      <c r="F532" s="52"/>
      <c r="G532" s="75"/>
      <c r="H532" s="50"/>
      <c r="I532" s="76"/>
      <c r="J532" s="73"/>
      <c r="K532" s="50"/>
    </row>
    <row r="533" spans="1:13">
      <c r="A533" s="199">
        <v>2</v>
      </c>
      <c r="B533" s="52"/>
      <c r="C533" s="52" t="s">
        <v>32</v>
      </c>
      <c r="D533" s="52"/>
      <c r="E533" s="199">
        <v>2</v>
      </c>
      <c r="F533" s="52"/>
      <c r="G533" s="75"/>
      <c r="H533" s="50"/>
      <c r="I533" s="76"/>
      <c r="J533" s="73"/>
      <c r="K533" s="72"/>
    </row>
    <row r="534" spans="1:13">
      <c r="A534" s="199">
        <v>3</v>
      </c>
      <c r="B534" s="52"/>
      <c r="C534" s="52" t="s">
        <v>32</v>
      </c>
      <c r="D534" s="52"/>
      <c r="E534" s="199">
        <v>3</v>
      </c>
      <c r="F534" s="52"/>
      <c r="G534" s="75"/>
      <c r="H534" s="50"/>
      <c r="I534" s="76"/>
      <c r="J534" s="73"/>
      <c r="K534" s="72"/>
    </row>
    <row r="535" spans="1:13">
      <c r="A535" s="199">
        <v>4</v>
      </c>
      <c r="B535" s="52"/>
      <c r="C535" s="52" t="s">
        <v>32</v>
      </c>
      <c r="D535" s="52"/>
      <c r="E535" s="199">
        <v>4</v>
      </c>
      <c r="F535" s="52"/>
      <c r="G535" s="75"/>
      <c r="H535" s="50"/>
      <c r="I535" s="76"/>
      <c r="J535" s="73"/>
      <c r="K535" s="72"/>
    </row>
    <row r="536" spans="1:13">
      <c r="A536" s="199">
        <v>5</v>
      </c>
      <c r="B536" s="52"/>
      <c r="C536" s="52" t="s">
        <v>32</v>
      </c>
      <c r="D536" s="52"/>
      <c r="E536" s="199">
        <v>5</v>
      </c>
      <c r="F536" s="52"/>
      <c r="G536" s="75"/>
      <c r="H536" s="50"/>
      <c r="I536" s="76"/>
      <c r="J536" s="73"/>
      <c r="K536" s="72"/>
    </row>
    <row r="537" spans="1:13">
      <c r="A537" s="173">
        <v>6</v>
      </c>
      <c r="C537" s="146" t="s">
        <v>46</v>
      </c>
      <c r="E537" s="173">
        <v>6</v>
      </c>
      <c r="G537" s="45"/>
      <c r="H537" s="20">
        <f>2915+19258</f>
        <v>22173</v>
      </c>
      <c r="I537" s="67"/>
      <c r="J537" s="45">
        <v>0</v>
      </c>
      <c r="K537" s="66">
        <f>2415+17657</f>
        <v>20072</v>
      </c>
    </row>
    <row r="538" spans="1:13">
      <c r="A538" s="173">
        <v>7</v>
      </c>
      <c r="C538" s="146" t="s">
        <v>45</v>
      </c>
      <c r="E538" s="173">
        <v>7</v>
      </c>
      <c r="G538" s="45"/>
      <c r="H538" s="20">
        <f>526+1431</f>
        <v>1957</v>
      </c>
      <c r="I538" s="67"/>
      <c r="J538" s="45"/>
      <c r="K538" s="66">
        <f>3000+1532</f>
        <v>4532</v>
      </c>
    </row>
    <row r="539" spans="1:13">
      <c r="A539" s="173">
        <v>8</v>
      </c>
      <c r="C539" s="146" t="s">
        <v>44</v>
      </c>
      <c r="E539" s="173">
        <v>8</v>
      </c>
      <c r="G539" s="45">
        <f>SUM(G537:G538)</f>
        <v>0</v>
      </c>
      <c r="H539" s="20">
        <f>SUM(H537:H538)</f>
        <v>24130</v>
      </c>
      <c r="I539" s="67"/>
      <c r="J539" s="45">
        <f>SUM(J537:J538)</f>
        <v>0</v>
      </c>
      <c r="K539" s="66">
        <f>SUM(K537:K538)</f>
        <v>24604</v>
      </c>
    </row>
    <row r="540" spans="1:13">
      <c r="A540" s="173">
        <v>9</v>
      </c>
      <c r="C540" s="146"/>
      <c r="E540" s="173">
        <v>9</v>
      </c>
      <c r="G540" s="45"/>
      <c r="H540" s="20"/>
      <c r="I540" s="67"/>
      <c r="J540" s="45"/>
      <c r="K540" s="66"/>
      <c r="M540" s="21" t="s">
        <v>0</v>
      </c>
    </row>
    <row r="541" spans="1:13">
      <c r="A541" s="173">
        <v>10</v>
      </c>
      <c r="C541" s="146"/>
      <c r="E541" s="173">
        <v>10</v>
      </c>
      <c r="G541" s="45"/>
      <c r="H541" s="20"/>
      <c r="I541" s="67"/>
      <c r="J541" s="45"/>
      <c r="K541" s="66"/>
    </row>
    <row r="542" spans="1:13">
      <c r="A542" s="173">
        <v>11</v>
      </c>
      <c r="C542" s="146" t="s">
        <v>27</v>
      </c>
      <c r="E542" s="173">
        <v>11</v>
      </c>
      <c r="G542" s="45"/>
      <c r="H542" s="20">
        <v>0</v>
      </c>
      <c r="I542" s="67"/>
      <c r="J542" s="45"/>
      <c r="K542" s="66"/>
    </row>
    <row r="543" spans="1:13">
      <c r="A543" s="173">
        <v>12</v>
      </c>
      <c r="C543" s="146" t="s">
        <v>26</v>
      </c>
      <c r="E543" s="173">
        <v>12</v>
      </c>
      <c r="G543" s="45"/>
      <c r="H543" s="20">
        <v>0</v>
      </c>
      <c r="I543" s="67"/>
      <c r="J543" s="45"/>
      <c r="K543" s="66"/>
    </row>
    <row r="544" spans="1:13">
      <c r="A544" s="173">
        <v>13</v>
      </c>
      <c r="C544" s="146" t="s">
        <v>43</v>
      </c>
      <c r="E544" s="173">
        <v>13</v>
      </c>
      <c r="G544" s="45">
        <f>SUM(G542:G543)</f>
        <v>0</v>
      </c>
      <c r="H544" s="20">
        <f>SUM(H542:H543)</f>
        <v>0</v>
      </c>
      <c r="I544" s="67"/>
      <c r="J544" s="68">
        <f>SUM(J542:J543)</f>
        <v>0</v>
      </c>
      <c r="K544" s="68">
        <f>SUM(K542:K543)</f>
        <v>0</v>
      </c>
    </row>
    <row r="545" spans="1:11">
      <c r="A545" s="173">
        <v>14</v>
      </c>
      <c r="E545" s="173">
        <v>14</v>
      </c>
      <c r="G545" s="45"/>
      <c r="H545" s="20"/>
      <c r="I545" s="67"/>
      <c r="J545" s="45"/>
      <c r="K545" s="66"/>
    </row>
    <row r="546" spans="1:11">
      <c r="A546" s="173">
        <v>15</v>
      </c>
      <c r="C546" s="146" t="s">
        <v>24</v>
      </c>
      <c r="E546" s="173">
        <v>15</v>
      </c>
      <c r="G546" s="45">
        <f>G539+G544</f>
        <v>0</v>
      </c>
      <c r="H546" s="20">
        <f>H539+H544</f>
        <v>24130</v>
      </c>
      <c r="I546" s="67"/>
      <c r="J546" s="45">
        <f>J539+J544</f>
        <v>0</v>
      </c>
      <c r="K546" s="66">
        <f>K539+K544</f>
        <v>24604</v>
      </c>
    </row>
    <row r="547" spans="1:11">
      <c r="A547" s="173">
        <v>16</v>
      </c>
      <c r="E547" s="173">
        <v>16</v>
      </c>
      <c r="G547" s="45"/>
      <c r="H547" s="20"/>
      <c r="I547" s="67"/>
      <c r="J547" s="45"/>
      <c r="K547" s="66"/>
    </row>
    <row r="548" spans="1:11">
      <c r="A548" s="173">
        <v>17</v>
      </c>
      <c r="C548" s="146" t="s">
        <v>23</v>
      </c>
      <c r="E548" s="173">
        <v>17</v>
      </c>
      <c r="G548" s="45"/>
      <c r="H548" s="20">
        <f>2421+18</f>
        <v>2439</v>
      </c>
      <c r="I548" s="67"/>
      <c r="J548" s="45"/>
      <c r="K548" s="66">
        <v>56</v>
      </c>
    </row>
    <row r="549" spans="1:11">
      <c r="A549" s="173">
        <v>18</v>
      </c>
      <c r="C549" s="146"/>
      <c r="E549" s="173">
        <v>18</v>
      </c>
      <c r="G549" s="45"/>
      <c r="H549" s="20"/>
      <c r="I549" s="67"/>
      <c r="J549" s="45"/>
      <c r="K549" s="66"/>
    </row>
    <row r="550" spans="1:11">
      <c r="A550" s="173">
        <v>19</v>
      </c>
      <c r="C550" s="146" t="s">
        <v>22</v>
      </c>
      <c r="E550" s="173">
        <v>19</v>
      </c>
      <c r="G550" s="45"/>
      <c r="H550" s="20">
        <v>157</v>
      </c>
      <c r="I550" s="67"/>
      <c r="J550" s="45"/>
      <c r="K550" s="66"/>
    </row>
    <row r="551" spans="1:11">
      <c r="A551" s="173">
        <v>20</v>
      </c>
      <c r="C551" s="146" t="s">
        <v>21</v>
      </c>
      <c r="E551" s="173">
        <v>20</v>
      </c>
      <c r="G551" s="45"/>
      <c r="H551" s="20">
        <v>1109</v>
      </c>
      <c r="I551" s="67"/>
      <c r="J551" s="45"/>
      <c r="K551" s="66"/>
    </row>
    <row r="552" spans="1:11">
      <c r="A552" s="173">
        <v>21</v>
      </c>
      <c r="C552" s="146"/>
      <c r="E552" s="173">
        <v>21</v>
      </c>
      <c r="G552" s="45"/>
      <c r="H552" s="20"/>
      <c r="I552" s="67"/>
      <c r="J552" s="45"/>
      <c r="K552" s="66"/>
    </row>
    <row r="553" spans="1:11">
      <c r="A553" s="173">
        <v>22</v>
      </c>
      <c r="C553" s="146"/>
      <c r="E553" s="173">
        <v>22</v>
      </c>
      <c r="G553" s="45"/>
      <c r="H553" s="20"/>
      <c r="I553" s="67"/>
      <c r="J553" s="45"/>
      <c r="K553" s="66"/>
    </row>
    <row r="554" spans="1:11">
      <c r="A554" s="173">
        <v>23</v>
      </c>
      <c r="C554" s="146" t="s">
        <v>41</v>
      </c>
      <c r="E554" s="173">
        <v>23</v>
      </c>
      <c r="G554" s="45"/>
      <c r="H554" s="20"/>
      <c r="I554" s="67"/>
      <c r="J554" s="45"/>
      <c r="K554" s="66"/>
    </row>
    <row r="555" spans="1:11">
      <c r="A555" s="173">
        <v>24</v>
      </c>
      <c r="C555" s="146"/>
      <c r="E555" s="173">
        <v>24</v>
      </c>
      <c r="G555" s="45"/>
      <c r="H555" s="20"/>
      <c r="I555" s="67"/>
      <c r="J555" s="45"/>
      <c r="K555" s="66"/>
    </row>
    <row r="556" spans="1:11">
      <c r="A556" s="173"/>
      <c r="E556" s="186"/>
      <c r="F556" s="176" t="s">
        <v>1</v>
      </c>
      <c r="G556" s="180" t="s">
        <v>1</v>
      </c>
      <c r="H556" s="180" t="s">
        <v>1</v>
      </c>
      <c r="I556" s="176" t="s">
        <v>1</v>
      </c>
      <c r="J556" s="180" t="s">
        <v>1</v>
      </c>
      <c r="K556" s="180" t="s">
        <v>1</v>
      </c>
    </row>
    <row r="557" spans="1:11">
      <c r="A557" s="173">
        <v>25</v>
      </c>
      <c r="C557" s="146" t="s">
        <v>58</v>
      </c>
      <c r="E557" s="173">
        <v>25</v>
      </c>
      <c r="G557" s="45">
        <f>SUM(G546:G556)</f>
        <v>0</v>
      </c>
      <c r="H557" s="20">
        <f>SUM(H546:H556)-1</f>
        <v>27834</v>
      </c>
      <c r="I557" s="66"/>
      <c r="J557" s="45">
        <f>SUM(J546:J556)</f>
        <v>0</v>
      </c>
      <c r="K557" s="66">
        <f>SUM(K546:K556)</f>
        <v>24660</v>
      </c>
    </row>
    <row r="558" spans="1:11">
      <c r="E558" s="172"/>
      <c r="F558" s="176" t="s">
        <v>1</v>
      </c>
      <c r="G558" s="175" t="s">
        <v>1</v>
      </c>
      <c r="H558" s="175" t="s">
        <v>1</v>
      </c>
      <c r="I558" s="176" t="s">
        <v>1</v>
      </c>
      <c r="J558" s="175" t="s">
        <v>1</v>
      </c>
      <c r="K558" s="180" t="s">
        <v>1</v>
      </c>
    </row>
    <row r="559" spans="1:11">
      <c r="C559" s="21" t="s">
        <v>18</v>
      </c>
      <c r="E559" s="172"/>
      <c r="F559" s="176"/>
      <c r="G559" s="175"/>
      <c r="I559" s="176"/>
      <c r="J559" s="175"/>
      <c r="K559" s="180"/>
    </row>
    <row r="560" spans="1:11">
      <c r="A560" s="146"/>
    </row>
    <row r="562" spans="1:11" s="190" customFormat="1">
      <c r="A562" s="32" t="str">
        <f>$A$83</f>
        <v>Institution No.:  GFC</v>
      </c>
      <c r="E562" s="192"/>
      <c r="G562" s="189"/>
      <c r="H562" s="191"/>
      <c r="J562" s="189"/>
      <c r="K562" s="188" t="s">
        <v>57</v>
      </c>
    </row>
    <row r="563" spans="1:11" s="190" customFormat="1">
      <c r="A563" s="356" t="s">
        <v>56</v>
      </c>
      <c r="B563" s="356"/>
      <c r="C563" s="356"/>
      <c r="D563" s="356"/>
      <c r="E563" s="356"/>
      <c r="F563" s="356"/>
      <c r="G563" s="356"/>
      <c r="H563" s="356"/>
      <c r="I563" s="356"/>
      <c r="J563" s="356"/>
      <c r="K563" s="356"/>
    </row>
    <row r="564" spans="1:11">
      <c r="A564" s="32" t="str">
        <f>$A$42</f>
        <v xml:space="preserve">NAME: </v>
      </c>
      <c r="B564" s="32"/>
      <c r="C564" s="21" t="str">
        <f>$D$20</f>
        <v>University of Colorado</v>
      </c>
      <c r="G564" s="203"/>
      <c r="H564" s="187"/>
      <c r="K564" s="30" t="str">
        <f>$K$3</f>
        <v>Date: October 13, 2015</v>
      </c>
    </row>
    <row r="565" spans="1:11">
      <c r="A565" s="181" t="s">
        <v>1</v>
      </c>
      <c r="B565" s="181" t="s">
        <v>1</v>
      </c>
      <c r="C565" s="181" t="s">
        <v>1</v>
      </c>
      <c r="D565" s="181" t="s">
        <v>1</v>
      </c>
      <c r="E565" s="181" t="s">
        <v>1</v>
      </c>
      <c r="F565" s="181" t="s">
        <v>1</v>
      </c>
      <c r="G565" s="175" t="s">
        <v>1</v>
      </c>
      <c r="H565" s="175" t="s">
        <v>1</v>
      </c>
      <c r="I565" s="181" t="s">
        <v>1</v>
      </c>
      <c r="J565" s="175" t="s">
        <v>1</v>
      </c>
      <c r="K565" s="180" t="s">
        <v>1</v>
      </c>
    </row>
    <row r="566" spans="1:11">
      <c r="A566" s="186" t="s">
        <v>15</v>
      </c>
      <c r="E566" s="186" t="s">
        <v>15</v>
      </c>
      <c r="F566" s="173"/>
      <c r="G566" s="183"/>
      <c r="H566" s="182" t="str">
        <f>H44</f>
        <v>2014-15</v>
      </c>
      <c r="I566" s="184"/>
      <c r="J566" s="183"/>
      <c r="K566" s="182" t="str">
        <f>K44</f>
        <v>2015-16</v>
      </c>
    </row>
    <row r="567" spans="1:11">
      <c r="A567" s="186" t="s">
        <v>11</v>
      </c>
      <c r="C567" s="173" t="s">
        <v>12</v>
      </c>
      <c r="E567" s="186" t="s">
        <v>11</v>
      </c>
      <c r="F567" s="173"/>
      <c r="G567" s="183" t="s">
        <v>33</v>
      </c>
      <c r="H567" s="182" t="s">
        <v>10</v>
      </c>
      <c r="I567" s="184"/>
      <c r="J567" s="183" t="s">
        <v>33</v>
      </c>
      <c r="K567" s="182" t="s">
        <v>9</v>
      </c>
    </row>
    <row r="568" spans="1:11">
      <c r="A568" s="181" t="s">
        <v>1</v>
      </c>
      <c r="B568" s="181" t="s">
        <v>1</v>
      </c>
      <c r="C568" s="181" t="s">
        <v>1</v>
      </c>
      <c r="D568" s="181" t="s">
        <v>1</v>
      </c>
      <c r="E568" s="181" t="s">
        <v>1</v>
      </c>
      <c r="F568" s="181" t="s">
        <v>1</v>
      </c>
      <c r="G568" s="175" t="s">
        <v>1</v>
      </c>
      <c r="H568" s="175" t="s">
        <v>1</v>
      </c>
      <c r="I568" s="181" t="s">
        <v>1</v>
      </c>
      <c r="J568" s="179" t="s">
        <v>1</v>
      </c>
      <c r="K568" s="180" t="s">
        <v>1</v>
      </c>
    </row>
    <row r="569" spans="1:11">
      <c r="A569" s="199">
        <v>1</v>
      </c>
      <c r="B569" s="52"/>
      <c r="C569" s="52" t="s">
        <v>32</v>
      </c>
      <c r="D569" s="52"/>
      <c r="E569" s="199">
        <v>1</v>
      </c>
      <c r="F569" s="52"/>
      <c r="G569" s="75"/>
      <c r="H569" s="50"/>
      <c r="I569" s="76"/>
      <c r="J569" s="73"/>
      <c r="K569" s="50"/>
    </row>
    <row r="570" spans="1:11">
      <c r="A570" s="199">
        <v>2</v>
      </c>
      <c r="B570" s="52"/>
      <c r="C570" s="52" t="s">
        <v>32</v>
      </c>
      <c r="D570" s="52"/>
      <c r="E570" s="199">
        <v>2</v>
      </c>
      <c r="F570" s="52"/>
      <c r="G570" s="75"/>
      <c r="H570" s="50"/>
      <c r="I570" s="76"/>
      <c r="J570" s="73"/>
      <c r="K570" s="72"/>
    </row>
    <row r="571" spans="1:11">
      <c r="A571" s="199">
        <v>3</v>
      </c>
      <c r="B571" s="52"/>
      <c r="C571" s="52" t="s">
        <v>32</v>
      </c>
      <c r="D571" s="52"/>
      <c r="E571" s="199">
        <v>3</v>
      </c>
      <c r="F571" s="52"/>
      <c r="G571" s="75"/>
      <c r="H571" s="50"/>
      <c r="I571" s="76"/>
      <c r="J571" s="73"/>
      <c r="K571" s="72"/>
    </row>
    <row r="572" spans="1:11">
      <c r="A572" s="199">
        <v>4</v>
      </c>
      <c r="B572" s="52"/>
      <c r="C572" s="52" t="s">
        <v>32</v>
      </c>
      <c r="D572" s="52"/>
      <c r="E572" s="199">
        <v>4</v>
      </c>
      <c r="F572" s="52"/>
      <c r="G572" s="75"/>
      <c r="H572" s="50"/>
      <c r="I572" s="76"/>
      <c r="J572" s="73"/>
      <c r="K572" s="72"/>
    </row>
    <row r="573" spans="1:11">
      <c r="A573" s="199">
        <v>5</v>
      </c>
      <c r="B573" s="52"/>
      <c r="C573" s="52" t="s">
        <v>32</v>
      </c>
      <c r="D573" s="52"/>
      <c r="E573" s="199">
        <v>5</v>
      </c>
      <c r="F573" s="52"/>
      <c r="G573" s="73"/>
      <c r="H573" s="50"/>
      <c r="I573" s="76"/>
      <c r="J573" s="73"/>
      <c r="K573" s="72"/>
    </row>
    <row r="574" spans="1:11">
      <c r="A574" s="173">
        <v>6</v>
      </c>
      <c r="C574" s="146" t="s">
        <v>46</v>
      </c>
      <c r="E574" s="173">
        <v>6</v>
      </c>
      <c r="G574" s="237">
        <f>12.3+55.11</f>
        <v>67.41</v>
      </c>
      <c r="H574" s="20">
        <f>1113355+8174+5370509</f>
        <v>6492038</v>
      </c>
      <c r="I574" s="67"/>
      <c r="J574" s="237">
        <f>13.69+77.29</f>
        <v>90.98</v>
      </c>
      <c r="K574" s="216">
        <f>1178013+3348+6184552</f>
        <v>7365913</v>
      </c>
    </row>
    <row r="575" spans="1:11">
      <c r="A575" s="173">
        <v>7</v>
      </c>
      <c r="C575" s="146" t="s">
        <v>45</v>
      </c>
      <c r="E575" s="173">
        <v>7</v>
      </c>
      <c r="G575" s="237"/>
      <c r="H575" s="20">
        <f>308122+2198+1574680</f>
        <v>1885000</v>
      </c>
      <c r="I575" s="67"/>
      <c r="J575" s="237"/>
      <c r="K575" s="216">
        <f>313109+32497+1586152</f>
        <v>1931758</v>
      </c>
    </row>
    <row r="576" spans="1:11">
      <c r="A576" s="173">
        <v>8</v>
      </c>
      <c r="C576" s="146" t="s">
        <v>44</v>
      </c>
      <c r="E576" s="173">
        <v>8</v>
      </c>
      <c r="G576" s="237">
        <f>SUM(G574:G575)</f>
        <v>67.41</v>
      </c>
      <c r="H576" s="20">
        <f>SUM(H574:H575)</f>
        <v>8377038</v>
      </c>
      <c r="I576" s="67"/>
      <c r="J576" s="237">
        <f>SUM(J574:J575)</f>
        <v>90.98</v>
      </c>
      <c r="K576" s="215">
        <f>SUM(K574:K575)</f>
        <v>9297671</v>
      </c>
    </row>
    <row r="577" spans="1:11">
      <c r="A577" s="173">
        <v>9</v>
      </c>
      <c r="C577" s="146"/>
      <c r="E577" s="173">
        <v>9</v>
      </c>
      <c r="G577" s="237"/>
      <c r="H577" s="20"/>
      <c r="I577" s="67"/>
      <c r="J577" s="237"/>
      <c r="K577" s="215"/>
    </row>
    <row r="578" spans="1:11">
      <c r="A578" s="173">
        <v>10</v>
      </c>
      <c r="C578" s="146"/>
      <c r="E578" s="173">
        <v>10</v>
      </c>
      <c r="G578" s="237"/>
      <c r="H578" s="20"/>
      <c r="I578" s="67"/>
      <c r="J578" s="237"/>
      <c r="K578" s="215"/>
    </row>
    <row r="579" spans="1:11">
      <c r="A579" s="173">
        <v>11</v>
      </c>
      <c r="C579" s="146" t="s">
        <v>27</v>
      </c>
      <c r="E579" s="173">
        <v>11</v>
      </c>
      <c r="G579" s="237">
        <v>17.05</v>
      </c>
      <c r="H579" s="20">
        <f>848208</f>
        <v>848208</v>
      </c>
      <c r="I579" s="67"/>
      <c r="J579" s="237">
        <v>18.32</v>
      </c>
      <c r="K579" s="215">
        <v>922477</v>
      </c>
    </row>
    <row r="580" spans="1:11">
      <c r="A580" s="173">
        <v>12</v>
      </c>
      <c r="C580" s="146" t="s">
        <v>26</v>
      </c>
      <c r="E580" s="173">
        <v>12</v>
      </c>
      <c r="G580" s="237"/>
      <c r="H580" s="20">
        <v>383085</v>
      </c>
      <c r="I580" s="67"/>
      <c r="J580" s="237"/>
      <c r="K580" s="215">
        <v>684751</v>
      </c>
    </row>
    <row r="581" spans="1:11">
      <c r="A581" s="173">
        <v>13</v>
      </c>
      <c r="C581" s="146" t="s">
        <v>43</v>
      </c>
      <c r="E581" s="173">
        <v>13</v>
      </c>
      <c r="G581" s="237">
        <f>SUM(G579:G580)</f>
        <v>17.05</v>
      </c>
      <c r="H581" s="20">
        <f>SUM(H579:H580)</f>
        <v>1231293</v>
      </c>
      <c r="I581" s="67"/>
      <c r="J581" s="237">
        <f>SUM(J579:J580)</f>
        <v>18.32</v>
      </c>
      <c r="K581" s="215">
        <f>SUM(K579:K580)</f>
        <v>1607228</v>
      </c>
    </row>
    <row r="582" spans="1:11">
      <c r="A582" s="173">
        <v>14</v>
      </c>
      <c r="E582" s="173">
        <v>14</v>
      </c>
      <c r="G582" s="237"/>
      <c r="H582" s="20"/>
      <c r="I582" s="67"/>
      <c r="J582" s="237"/>
      <c r="K582" s="215"/>
    </row>
    <row r="583" spans="1:11">
      <c r="A583" s="173">
        <v>15</v>
      </c>
      <c r="C583" s="146" t="s">
        <v>24</v>
      </c>
      <c r="E583" s="173">
        <v>15</v>
      </c>
      <c r="G583" s="237">
        <f>G576+G581</f>
        <v>84.46</v>
      </c>
      <c r="H583" s="20">
        <f>H576+H581</f>
        <v>9608331</v>
      </c>
      <c r="I583" s="67"/>
      <c r="J583" s="237">
        <f>J576+J581</f>
        <v>109.30000000000001</v>
      </c>
      <c r="K583" s="215">
        <f>K576+K581</f>
        <v>10904899</v>
      </c>
    </row>
    <row r="584" spans="1:11">
      <c r="A584" s="173">
        <v>16</v>
      </c>
      <c r="E584" s="173">
        <v>16</v>
      </c>
      <c r="G584" s="237"/>
      <c r="H584" s="20"/>
      <c r="I584" s="67"/>
      <c r="J584" s="237"/>
      <c r="K584" s="215"/>
    </row>
    <row r="585" spans="1:11">
      <c r="A585" s="173">
        <v>17</v>
      </c>
      <c r="C585" s="146" t="s">
        <v>23</v>
      </c>
      <c r="E585" s="173">
        <v>17</v>
      </c>
      <c r="G585" s="237"/>
      <c r="H585" s="20">
        <f>497604+1515</f>
        <v>499119</v>
      </c>
      <c r="I585" s="67"/>
      <c r="J585" s="237"/>
      <c r="K585" s="215">
        <f>527894+5580</f>
        <v>533474</v>
      </c>
    </row>
    <row r="586" spans="1:11">
      <c r="A586" s="173">
        <v>18</v>
      </c>
      <c r="C586" s="146"/>
      <c r="E586" s="173">
        <v>18</v>
      </c>
      <c r="G586" s="237"/>
      <c r="H586" s="20"/>
      <c r="I586" s="67"/>
      <c r="J586" s="237"/>
      <c r="K586" s="215"/>
    </row>
    <row r="587" spans="1:11">
      <c r="A587" s="173">
        <v>19</v>
      </c>
      <c r="C587" s="146" t="s">
        <v>22</v>
      </c>
      <c r="E587" s="173">
        <v>19</v>
      </c>
      <c r="G587" s="237"/>
      <c r="H587" s="20">
        <v>144920</v>
      </c>
      <c r="I587" s="67"/>
      <c r="J587" s="237"/>
      <c r="K587" s="215">
        <v>107725</v>
      </c>
    </row>
    <row r="588" spans="1:11">
      <c r="A588" s="173">
        <v>20</v>
      </c>
      <c r="C588" s="146" t="s">
        <v>21</v>
      </c>
      <c r="E588" s="173">
        <v>20</v>
      </c>
      <c r="G588" s="237"/>
      <c r="H588" s="20">
        <f>1494+1561593</f>
        <v>1563087</v>
      </c>
      <c r="I588" s="67"/>
      <c r="J588" s="237"/>
      <c r="K588" s="215">
        <f>2649627+5000+11037</f>
        <v>2665664</v>
      </c>
    </row>
    <row r="589" spans="1:11">
      <c r="A589" s="173">
        <v>21</v>
      </c>
      <c r="C589" s="146"/>
      <c r="E589" s="173">
        <v>21</v>
      </c>
      <c r="G589" s="237"/>
      <c r="H589" s="20"/>
      <c r="I589" s="67"/>
      <c r="J589" s="237"/>
      <c r="K589" s="215"/>
    </row>
    <row r="590" spans="1:11">
      <c r="A590" s="173">
        <v>22</v>
      </c>
      <c r="C590" s="146"/>
      <c r="E590" s="173">
        <v>22</v>
      </c>
      <c r="G590" s="68"/>
      <c r="H590" s="20"/>
      <c r="I590" s="67"/>
      <c r="J590" s="45"/>
      <c r="K590" s="215"/>
    </row>
    <row r="591" spans="1:11">
      <c r="A591" s="173">
        <v>23</v>
      </c>
      <c r="C591" s="146" t="s">
        <v>41</v>
      </c>
      <c r="E591" s="173">
        <v>23</v>
      </c>
      <c r="G591" s="68"/>
      <c r="H591" s="20">
        <v>437069</v>
      </c>
      <c r="I591" s="67"/>
      <c r="J591" s="45"/>
      <c r="K591" s="215">
        <v>0</v>
      </c>
    </row>
    <row r="592" spans="1:11">
      <c r="A592" s="173">
        <v>24</v>
      </c>
      <c r="C592" s="146"/>
      <c r="E592" s="173">
        <v>24</v>
      </c>
      <c r="G592" s="68"/>
      <c r="H592" s="20"/>
      <c r="I592" s="67"/>
      <c r="J592" s="45"/>
      <c r="K592" s="215"/>
    </row>
    <row r="593" spans="1:12">
      <c r="A593" s="173"/>
      <c r="E593" s="186"/>
      <c r="F593" s="176" t="s">
        <v>1</v>
      </c>
      <c r="G593" s="180" t="s">
        <v>1</v>
      </c>
      <c r="H593" s="180" t="s">
        <v>1</v>
      </c>
      <c r="I593" s="176" t="s">
        <v>1</v>
      </c>
      <c r="J593" s="180" t="s">
        <v>1</v>
      </c>
      <c r="K593" s="180" t="s">
        <v>1</v>
      </c>
    </row>
    <row r="594" spans="1:12">
      <c r="A594" s="173">
        <v>25</v>
      </c>
      <c r="C594" s="146" t="s">
        <v>55</v>
      </c>
      <c r="E594" s="173">
        <v>25</v>
      </c>
      <c r="G594" s="45">
        <f>SUM(G583:G593)</f>
        <v>84.46</v>
      </c>
      <c r="H594" s="20">
        <f>SUM(H583:H593)</f>
        <v>12252526</v>
      </c>
      <c r="I594" s="66"/>
      <c r="J594" s="45">
        <f>SUM(J583:J593)</f>
        <v>109.30000000000001</v>
      </c>
      <c r="K594" s="215">
        <f>SUM(K583:K593)</f>
        <v>14211762</v>
      </c>
    </row>
    <row r="595" spans="1:12">
      <c r="C595" s="146"/>
      <c r="F595" s="176" t="s">
        <v>1</v>
      </c>
      <c r="G595" s="175" t="s">
        <v>1</v>
      </c>
      <c r="H595" s="175" t="s">
        <v>1</v>
      </c>
      <c r="I595" s="176" t="s">
        <v>1</v>
      </c>
      <c r="J595" s="175" t="s">
        <v>1</v>
      </c>
      <c r="K595" s="180" t="s">
        <v>1</v>
      </c>
    </row>
    <row r="596" spans="1:12">
      <c r="C596" s="21" t="s">
        <v>18</v>
      </c>
      <c r="G596" s="45"/>
      <c r="H596" s="41"/>
      <c r="I596" s="66"/>
      <c r="J596" s="45"/>
      <c r="K596" s="45"/>
    </row>
    <row r="597" spans="1:12">
      <c r="E597" s="172"/>
      <c r="F597" s="176"/>
      <c r="G597" s="175"/>
      <c r="I597" s="176"/>
      <c r="J597" s="175"/>
      <c r="K597" s="180"/>
    </row>
    <row r="598" spans="1:12">
      <c r="A598" s="146"/>
      <c r="L598" s="21" t="s">
        <v>0</v>
      </c>
    </row>
    <row r="599" spans="1:12" s="190" customFormat="1">
      <c r="A599" s="32" t="str">
        <f>$A$83</f>
        <v>Institution No.:  GFC</v>
      </c>
      <c r="E599" s="192"/>
      <c r="G599" s="189"/>
      <c r="H599" s="191"/>
      <c r="J599" s="189"/>
      <c r="K599" s="188" t="s">
        <v>54</v>
      </c>
    </row>
    <row r="600" spans="1:12" s="190" customFormat="1">
      <c r="A600" s="356" t="s">
        <v>53</v>
      </c>
      <c r="B600" s="356"/>
      <c r="C600" s="356"/>
      <c r="D600" s="356"/>
      <c r="E600" s="356"/>
      <c r="F600" s="356"/>
      <c r="G600" s="356"/>
      <c r="H600" s="356"/>
      <c r="I600" s="356"/>
      <c r="J600" s="356"/>
      <c r="K600" s="356"/>
    </row>
    <row r="601" spans="1:12">
      <c r="A601" s="32" t="str">
        <f>$A$42</f>
        <v xml:space="preserve">NAME: </v>
      </c>
      <c r="C601" s="21" t="str">
        <f>$D$20</f>
        <v>University of Colorado</v>
      </c>
      <c r="G601" s="203"/>
      <c r="H601" s="187"/>
      <c r="K601" s="30" t="str">
        <f>$K$3</f>
        <v>Date: October 13, 2015</v>
      </c>
    </row>
    <row r="602" spans="1:12">
      <c r="A602" s="181" t="s">
        <v>1</v>
      </c>
      <c r="B602" s="181" t="s">
        <v>1</v>
      </c>
      <c r="C602" s="181" t="s">
        <v>1</v>
      </c>
      <c r="D602" s="181" t="s">
        <v>1</v>
      </c>
      <c r="E602" s="181" t="s">
        <v>1</v>
      </c>
      <c r="F602" s="181" t="s">
        <v>1</v>
      </c>
      <c r="G602" s="175" t="s">
        <v>1</v>
      </c>
      <c r="H602" s="175" t="s">
        <v>1</v>
      </c>
      <c r="I602" s="181" t="s">
        <v>1</v>
      </c>
      <c r="J602" s="175" t="s">
        <v>1</v>
      </c>
      <c r="K602" s="180" t="s">
        <v>1</v>
      </c>
    </row>
    <row r="603" spans="1:12">
      <c r="A603" s="186" t="s">
        <v>15</v>
      </c>
      <c r="E603" s="186" t="s">
        <v>15</v>
      </c>
      <c r="F603" s="173"/>
      <c r="G603" s="183"/>
      <c r="H603" s="182" t="str">
        <f>H44</f>
        <v>2014-15</v>
      </c>
      <c r="I603" s="184"/>
      <c r="J603" s="183"/>
      <c r="K603" s="182" t="str">
        <f>K44</f>
        <v>2015-16</v>
      </c>
    </row>
    <row r="604" spans="1:12">
      <c r="A604" s="186" t="s">
        <v>11</v>
      </c>
      <c r="C604" s="173" t="s">
        <v>12</v>
      </c>
      <c r="E604" s="186" t="s">
        <v>11</v>
      </c>
      <c r="F604" s="173"/>
      <c r="G604" s="183" t="s">
        <v>33</v>
      </c>
      <c r="H604" s="182" t="s">
        <v>10</v>
      </c>
      <c r="I604" s="184"/>
      <c r="J604" s="183" t="s">
        <v>33</v>
      </c>
      <c r="K604" s="182" t="s">
        <v>9</v>
      </c>
    </row>
    <row r="605" spans="1:12">
      <c r="A605" s="181" t="s">
        <v>1</v>
      </c>
      <c r="B605" s="181" t="s">
        <v>1</v>
      </c>
      <c r="C605" s="181" t="s">
        <v>1</v>
      </c>
      <c r="D605" s="181" t="s">
        <v>1</v>
      </c>
      <c r="E605" s="181" t="s">
        <v>1</v>
      </c>
      <c r="F605" s="181" t="s">
        <v>1</v>
      </c>
      <c r="G605" s="175" t="s">
        <v>1</v>
      </c>
      <c r="H605" s="175" t="s">
        <v>1</v>
      </c>
      <c r="I605" s="181" t="s">
        <v>1</v>
      </c>
      <c r="J605" s="175" t="s">
        <v>1</v>
      </c>
      <c r="K605" s="180" t="s">
        <v>1</v>
      </c>
    </row>
    <row r="606" spans="1:12">
      <c r="A606" s="199">
        <v>1</v>
      </c>
      <c r="B606" s="52"/>
      <c r="C606" s="52" t="s">
        <v>32</v>
      </c>
      <c r="D606" s="52"/>
      <c r="E606" s="199">
        <v>1</v>
      </c>
      <c r="F606" s="52"/>
      <c r="G606" s="75"/>
      <c r="H606" s="50"/>
      <c r="I606" s="76"/>
      <c r="J606" s="73"/>
      <c r="K606" s="50"/>
    </row>
    <row r="607" spans="1:12">
      <c r="A607" s="199">
        <v>2</v>
      </c>
      <c r="B607" s="52"/>
      <c r="C607" s="52" t="s">
        <v>32</v>
      </c>
      <c r="D607" s="52"/>
      <c r="E607" s="199">
        <v>2</v>
      </c>
      <c r="F607" s="52"/>
      <c r="G607" s="75"/>
      <c r="H607" s="50"/>
      <c r="I607" s="76"/>
      <c r="J607" s="73"/>
      <c r="K607" s="72"/>
    </row>
    <row r="608" spans="1:12">
      <c r="A608" s="199">
        <v>3</v>
      </c>
      <c r="B608" s="52"/>
      <c r="C608" s="52" t="s">
        <v>32</v>
      </c>
      <c r="D608" s="52"/>
      <c r="E608" s="199">
        <v>3</v>
      </c>
      <c r="F608" s="52"/>
      <c r="G608" s="75"/>
      <c r="H608" s="50"/>
      <c r="I608" s="76"/>
      <c r="J608" s="73"/>
      <c r="K608" s="72"/>
    </row>
    <row r="609" spans="1:11">
      <c r="A609" s="199">
        <v>4</v>
      </c>
      <c r="B609" s="52"/>
      <c r="C609" s="52" t="s">
        <v>32</v>
      </c>
      <c r="D609" s="52"/>
      <c r="E609" s="199">
        <v>4</v>
      </c>
      <c r="F609" s="52"/>
      <c r="G609" s="75"/>
      <c r="H609" s="50"/>
      <c r="I609" s="76"/>
      <c r="J609" s="73"/>
      <c r="K609" s="72"/>
    </row>
    <row r="610" spans="1:11">
      <c r="A610" s="199">
        <v>5</v>
      </c>
      <c r="B610" s="52"/>
      <c r="C610" s="52" t="s">
        <v>32</v>
      </c>
      <c r="D610" s="52"/>
      <c r="E610" s="199">
        <v>5</v>
      </c>
      <c r="F610" s="52"/>
      <c r="G610" s="75"/>
      <c r="H610" s="50"/>
      <c r="I610" s="76"/>
      <c r="J610" s="287"/>
      <c r="K610" s="72"/>
    </row>
    <row r="611" spans="1:11">
      <c r="A611" s="173">
        <v>6</v>
      </c>
      <c r="C611" s="146" t="s">
        <v>46</v>
      </c>
      <c r="E611" s="173">
        <v>6</v>
      </c>
      <c r="G611" s="237">
        <f>0.25+68.12</f>
        <v>68.37</v>
      </c>
      <c r="H611" s="20">
        <f>47382+28400+5623+4271571</f>
        <v>4352976</v>
      </c>
      <c r="I611" s="67"/>
      <c r="J611" s="237">
        <f>0.25+68.61</f>
        <v>68.86</v>
      </c>
      <c r="K611" s="66">
        <f>14310+4792614</f>
        <v>4806924</v>
      </c>
    </row>
    <row r="612" spans="1:11">
      <c r="A612" s="173">
        <v>7</v>
      </c>
      <c r="C612" s="146" t="s">
        <v>45</v>
      </c>
      <c r="E612" s="173">
        <v>7</v>
      </c>
      <c r="G612" s="237"/>
      <c r="H612" s="20">
        <f>11487+4186+15+1385319</f>
        <v>1401007</v>
      </c>
      <c r="I612" s="67"/>
      <c r="J612" s="237"/>
      <c r="K612" s="66">
        <f>35246+6354+1468426</f>
        <v>1510026</v>
      </c>
    </row>
    <row r="613" spans="1:11">
      <c r="A613" s="173">
        <v>8</v>
      </c>
      <c r="C613" s="146" t="s">
        <v>44</v>
      </c>
      <c r="E613" s="173">
        <v>8</v>
      </c>
      <c r="G613" s="237">
        <f>SUM(G611:G612)</f>
        <v>68.37</v>
      </c>
      <c r="H613" s="20">
        <f>SUM(H611:H612)</f>
        <v>5753983</v>
      </c>
      <c r="I613" s="67"/>
      <c r="J613" s="237">
        <f>SUM(J611:J612)</f>
        <v>68.86</v>
      </c>
      <c r="K613" s="66">
        <f>SUM(K611:K612)</f>
        <v>6316950</v>
      </c>
    </row>
    <row r="614" spans="1:11">
      <c r="A614" s="173">
        <v>9</v>
      </c>
      <c r="C614" s="146"/>
      <c r="E614" s="173">
        <v>9</v>
      </c>
      <c r="G614" s="237"/>
      <c r="H614" s="20"/>
      <c r="I614" s="67"/>
      <c r="J614" s="237"/>
      <c r="K614" s="66"/>
    </row>
    <row r="615" spans="1:11">
      <c r="A615" s="173">
        <v>10</v>
      </c>
      <c r="C615" s="146"/>
      <c r="E615" s="173">
        <v>10</v>
      </c>
      <c r="G615" s="237"/>
      <c r="H615" s="20"/>
      <c r="I615" s="67"/>
      <c r="J615" s="237"/>
      <c r="K615" s="66"/>
    </row>
    <row r="616" spans="1:11">
      <c r="A616" s="173">
        <v>11</v>
      </c>
      <c r="C616" s="146" t="s">
        <v>27</v>
      </c>
      <c r="E616" s="173">
        <v>11</v>
      </c>
      <c r="G616" s="237">
        <v>26.14</v>
      </c>
      <c r="H616" s="20">
        <v>1257682</v>
      </c>
      <c r="I616" s="67"/>
      <c r="J616" s="237">
        <v>25.22</v>
      </c>
      <c r="K616" s="66">
        <v>1123211</v>
      </c>
    </row>
    <row r="617" spans="1:11">
      <c r="A617" s="173">
        <v>12</v>
      </c>
      <c r="C617" s="146" t="s">
        <v>26</v>
      </c>
      <c r="E617" s="173">
        <v>12</v>
      </c>
      <c r="G617" s="237"/>
      <c r="H617" s="20">
        <v>544784</v>
      </c>
      <c r="I617" s="67"/>
      <c r="J617" s="237"/>
      <c r="K617" s="66">
        <v>687886</v>
      </c>
    </row>
    <row r="618" spans="1:11">
      <c r="A618" s="173">
        <v>13</v>
      </c>
      <c r="C618" s="146" t="s">
        <v>43</v>
      </c>
      <c r="E618" s="173">
        <v>13</v>
      </c>
      <c r="G618" s="237">
        <f>SUM(G616:G617)</f>
        <v>26.14</v>
      </c>
      <c r="H618" s="20">
        <f>SUM(H616:H617)</f>
        <v>1802466</v>
      </c>
      <c r="I618" s="67"/>
      <c r="J618" s="237">
        <f>SUM(J616:J617)</f>
        <v>25.22</v>
      </c>
      <c r="K618" s="66">
        <f>SUM(K616:K617)</f>
        <v>1811097</v>
      </c>
    </row>
    <row r="619" spans="1:11">
      <c r="A619" s="173">
        <v>14</v>
      </c>
      <c r="E619" s="173">
        <v>14</v>
      </c>
      <c r="G619" s="237"/>
      <c r="H619" s="20"/>
      <c r="I619" s="67"/>
      <c r="J619" s="237"/>
      <c r="K619" s="66"/>
    </row>
    <row r="620" spans="1:11">
      <c r="A620" s="173">
        <v>15</v>
      </c>
      <c r="C620" s="146" t="s">
        <v>24</v>
      </c>
      <c r="E620" s="173">
        <v>15</v>
      </c>
      <c r="G620" s="237">
        <f>G613+G618</f>
        <v>94.51</v>
      </c>
      <c r="H620" s="20">
        <f>H613+H618</f>
        <v>7556449</v>
      </c>
      <c r="I620" s="67"/>
      <c r="J620" s="237">
        <f>J613+J618</f>
        <v>94.08</v>
      </c>
      <c r="K620" s="66">
        <f>K613+K618</f>
        <v>8128047</v>
      </c>
    </row>
    <row r="621" spans="1:11">
      <c r="A621" s="173">
        <v>16</v>
      </c>
      <c r="E621" s="173">
        <v>16</v>
      </c>
      <c r="G621" s="237"/>
      <c r="H621" s="20"/>
      <c r="I621" s="67"/>
      <c r="J621" s="237"/>
      <c r="K621" s="66"/>
    </row>
    <row r="622" spans="1:11">
      <c r="A622" s="173">
        <v>17</v>
      </c>
      <c r="C622" s="146" t="s">
        <v>23</v>
      </c>
      <c r="E622" s="173">
        <v>17</v>
      </c>
      <c r="G622" s="68"/>
      <c r="H622" s="20">
        <f>792256+1432</f>
        <v>793688</v>
      </c>
      <c r="I622" s="67"/>
      <c r="J622" s="237"/>
      <c r="K622" s="66">
        <f>723338+4721</f>
        <v>728059</v>
      </c>
    </row>
    <row r="623" spans="1:11">
      <c r="A623" s="173">
        <v>18</v>
      </c>
      <c r="C623" s="146"/>
      <c r="E623" s="173">
        <v>18</v>
      </c>
      <c r="G623" s="68"/>
      <c r="H623" s="20"/>
      <c r="I623" s="67"/>
      <c r="J623" s="237"/>
      <c r="K623" s="66"/>
    </row>
    <row r="624" spans="1:11">
      <c r="A624" s="173">
        <v>19</v>
      </c>
      <c r="C624" s="146" t="s">
        <v>22</v>
      </c>
      <c r="E624" s="173">
        <v>19</v>
      </c>
      <c r="G624" s="68"/>
      <c r="H624" s="20">
        <v>161589</v>
      </c>
      <c r="I624" s="67"/>
      <c r="J624" s="237"/>
      <c r="K624" s="66">
        <v>71030</v>
      </c>
    </row>
    <row r="625" spans="1:11">
      <c r="A625" s="173">
        <v>20</v>
      </c>
      <c r="C625" s="146" t="s">
        <v>21</v>
      </c>
      <c r="E625" s="173">
        <v>20</v>
      </c>
      <c r="G625" s="68"/>
      <c r="H625" s="20">
        <f>1973393+970</f>
        <v>1974363</v>
      </c>
      <c r="I625" s="67"/>
      <c r="J625" s="45"/>
      <c r="K625" s="66">
        <f>2348361-300000</f>
        <v>2048361</v>
      </c>
    </row>
    <row r="626" spans="1:11">
      <c r="A626" s="173">
        <v>21</v>
      </c>
      <c r="C626" s="146"/>
      <c r="E626" s="173">
        <v>21</v>
      </c>
      <c r="G626" s="68"/>
      <c r="H626" s="20"/>
      <c r="I626" s="67"/>
      <c r="J626" s="45"/>
      <c r="K626" s="66"/>
    </row>
    <row r="627" spans="1:11">
      <c r="A627" s="173">
        <v>22</v>
      </c>
      <c r="C627" s="146"/>
      <c r="E627" s="173">
        <v>22</v>
      </c>
      <c r="G627" s="68"/>
      <c r="H627" s="20"/>
      <c r="I627" s="67"/>
      <c r="J627" s="45"/>
      <c r="K627" s="66"/>
    </row>
    <row r="628" spans="1:11">
      <c r="A628" s="173">
        <v>23</v>
      </c>
      <c r="C628" s="146" t="s">
        <v>41</v>
      </c>
      <c r="E628" s="173">
        <v>23</v>
      </c>
      <c r="G628" s="68"/>
      <c r="H628" s="20"/>
      <c r="I628" s="67"/>
      <c r="J628" s="45"/>
      <c r="K628" s="66"/>
    </row>
    <row r="629" spans="1:11">
      <c r="A629" s="173">
        <v>24</v>
      </c>
      <c r="C629" s="146"/>
      <c r="E629" s="173">
        <v>24</v>
      </c>
      <c r="G629" s="68"/>
      <c r="H629" s="20"/>
      <c r="I629" s="67"/>
      <c r="J629" s="45"/>
      <c r="K629" s="66"/>
    </row>
    <row r="630" spans="1:11">
      <c r="A630" s="173"/>
      <c r="E630" s="186"/>
      <c r="F630" s="176" t="s">
        <v>1</v>
      </c>
      <c r="G630" s="180" t="s">
        <v>1</v>
      </c>
      <c r="H630" s="180" t="s">
        <v>1</v>
      </c>
      <c r="I630" s="176" t="s">
        <v>1</v>
      </c>
      <c r="J630" s="286" t="s">
        <v>1</v>
      </c>
      <c r="K630" s="180" t="s">
        <v>1</v>
      </c>
    </row>
    <row r="631" spans="1:11">
      <c r="A631" s="173">
        <v>25</v>
      </c>
      <c r="C631" s="146" t="s">
        <v>52</v>
      </c>
      <c r="E631" s="173">
        <v>25</v>
      </c>
      <c r="G631" s="237">
        <f>SUM(G620:G630)</f>
        <v>94.51</v>
      </c>
      <c r="H631" s="20">
        <f>SUM(H620:H630)</f>
        <v>10486089</v>
      </c>
      <c r="I631" s="66"/>
      <c r="J631" s="237">
        <f>SUM(J620:J630)</f>
        <v>94.08</v>
      </c>
      <c r="K631" s="66">
        <f>SUM(K620:K630)</f>
        <v>10975497</v>
      </c>
    </row>
    <row r="632" spans="1:11">
      <c r="E632" s="172"/>
      <c r="F632" s="176" t="s">
        <v>1</v>
      </c>
      <c r="G632" s="175" t="s">
        <v>1</v>
      </c>
      <c r="H632" s="175" t="s">
        <v>1</v>
      </c>
      <c r="I632" s="176" t="s">
        <v>1</v>
      </c>
      <c r="J632" s="175" t="s">
        <v>1</v>
      </c>
      <c r="K632" s="180" t="s">
        <v>1</v>
      </c>
    </row>
    <row r="633" spans="1:11">
      <c r="C633" s="21" t="s">
        <v>18</v>
      </c>
      <c r="E633" s="172"/>
      <c r="F633" s="176"/>
      <c r="G633" s="175"/>
      <c r="I633" s="176"/>
      <c r="J633" s="175"/>
      <c r="K633" s="180"/>
    </row>
    <row r="635" spans="1:11">
      <c r="A635" s="146"/>
    </row>
    <row r="636" spans="1:11" s="190" customFormat="1">
      <c r="A636" s="32" t="str">
        <f>$A$83</f>
        <v>Institution No.:  GFC</v>
      </c>
      <c r="E636" s="192"/>
      <c r="G636" s="189"/>
      <c r="H636" s="191"/>
      <c r="J636" s="189"/>
      <c r="K636" s="188" t="s">
        <v>51</v>
      </c>
    </row>
    <row r="637" spans="1:11" s="190" customFormat="1">
      <c r="A637" s="356" t="s">
        <v>50</v>
      </c>
      <c r="B637" s="356"/>
      <c r="C637" s="356"/>
      <c r="D637" s="356"/>
      <c r="E637" s="356"/>
      <c r="F637" s="356"/>
      <c r="G637" s="356"/>
      <c r="H637" s="356"/>
      <c r="I637" s="356"/>
      <c r="J637" s="356"/>
      <c r="K637" s="356"/>
    </row>
    <row r="638" spans="1:11">
      <c r="A638" s="32" t="str">
        <f>$A$42</f>
        <v xml:space="preserve">NAME: </v>
      </c>
      <c r="C638" s="21" t="str">
        <f>$D$20</f>
        <v>University of Colorado</v>
      </c>
      <c r="F638" s="207"/>
      <c r="G638" s="206"/>
      <c r="K638" s="30" t="str">
        <f>$K$3</f>
        <v>Date: October 13, 2015</v>
      </c>
    </row>
    <row r="639" spans="1:11">
      <c r="A639" s="181" t="s">
        <v>1</v>
      </c>
      <c r="B639" s="181" t="s">
        <v>1</v>
      </c>
      <c r="C639" s="181" t="s">
        <v>1</v>
      </c>
      <c r="D639" s="181" t="s">
        <v>1</v>
      </c>
      <c r="E639" s="181" t="s">
        <v>1</v>
      </c>
      <c r="F639" s="181" t="s">
        <v>1</v>
      </c>
      <c r="G639" s="175" t="s">
        <v>1</v>
      </c>
      <c r="H639" s="175" t="s">
        <v>1</v>
      </c>
      <c r="I639" s="181" t="s">
        <v>1</v>
      </c>
      <c r="J639" s="175" t="s">
        <v>1</v>
      </c>
      <c r="K639" s="180" t="s">
        <v>1</v>
      </c>
    </row>
    <row r="640" spans="1:11">
      <c r="A640" s="186" t="s">
        <v>15</v>
      </c>
      <c r="E640" s="186" t="s">
        <v>15</v>
      </c>
      <c r="F640" s="173"/>
      <c r="G640" s="183"/>
      <c r="H640" s="182" t="str">
        <f>H44</f>
        <v>2014-15</v>
      </c>
      <c r="I640" s="184"/>
      <c r="J640" s="183"/>
      <c r="K640" s="182" t="str">
        <f>K44</f>
        <v>2015-16</v>
      </c>
    </row>
    <row r="641" spans="1:15">
      <c r="A641" s="186" t="s">
        <v>11</v>
      </c>
      <c r="C641" s="173" t="s">
        <v>12</v>
      </c>
      <c r="E641" s="186" t="s">
        <v>11</v>
      </c>
      <c r="F641" s="173"/>
      <c r="G641" s="183" t="s">
        <v>33</v>
      </c>
      <c r="H641" s="182" t="s">
        <v>10</v>
      </c>
      <c r="I641" s="184"/>
      <c r="J641" s="183" t="s">
        <v>33</v>
      </c>
      <c r="K641" s="182" t="s">
        <v>9</v>
      </c>
    </row>
    <row r="642" spans="1:15">
      <c r="A642" s="181" t="s">
        <v>1</v>
      </c>
      <c r="B642" s="181" t="s">
        <v>1</v>
      </c>
      <c r="C642" s="181" t="s">
        <v>1</v>
      </c>
      <c r="D642" s="181" t="s">
        <v>1</v>
      </c>
      <c r="E642" s="181" t="s">
        <v>1</v>
      </c>
      <c r="F642" s="181" t="s">
        <v>1</v>
      </c>
      <c r="G642" s="175" t="s">
        <v>1</v>
      </c>
      <c r="H642" s="175" t="s">
        <v>1</v>
      </c>
      <c r="I642" s="181" t="s">
        <v>1</v>
      </c>
      <c r="J642" s="175" t="s">
        <v>1</v>
      </c>
      <c r="K642" s="180" t="s">
        <v>1</v>
      </c>
    </row>
    <row r="643" spans="1:15">
      <c r="A643" s="199">
        <v>1</v>
      </c>
      <c r="B643" s="52"/>
      <c r="C643" s="52" t="s">
        <v>32</v>
      </c>
      <c r="D643" s="52"/>
      <c r="E643" s="199">
        <v>1</v>
      </c>
      <c r="F643" s="52"/>
      <c r="G643" s="75"/>
      <c r="H643" s="50"/>
      <c r="I643" s="76"/>
      <c r="J643" s="73"/>
      <c r="K643" s="50"/>
    </row>
    <row r="644" spans="1:15">
      <c r="A644" s="199">
        <v>2</v>
      </c>
      <c r="B644" s="52"/>
      <c r="C644" s="52" t="s">
        <v>32</v>
      </c>
      <c r="D644" s="52"/>
      <c r="E644" s="199">
        <v>2</v>
      </c>
      <c r="F644" s="52"/>
      <c r="G644" s="75"/>
      <c r="H644" s="50"/>
      <c r="I644" s="76"/>
      <c r="J644" s="73"/>
      <c r="K644" s="72"/>
    </row>
    <row r="645" spans="1:15">
      <c r="A645" s="199">
        <v>3</v>
      </c>
      <c r="B645" s="52"/>
      <c r="C645" s="52" t="s">
        <v>32</v>
      </c>
      <c r="D645" s="52"/>
      <c r="E645" s="199">
        <v>3</v>
      </c>
      <c r="F645" s="52"/>
      <c r="G645" s="75"/>
      <c r="H645" s="50"/>
      <c r="I645" s="76"/>
      <c r="J645" s="73"/>
      <c r="K645" s="72"/>
    </row>
    <row r="646" spans="1:15">
      <c r="A646" s="199">
        <v>4</v>
      </c>
      <c r="B646" s="52"/>
      <c r="C646" s="52" t="s">
        <v>32</v>
      </c>
      <c r="D646" s="52"/>
      <c r="E646" s="199">
        <v>4</v>
      </c>
      <c r="F646" s="52"/>
      <c r="G646" s="75"/>
      <c r="H646" s="50"/>
      <c r="I646" s="76"/>
      <c r="J646" s="73"/>
      <c r="K646" s="72"/>
      <c r="M646" s="354"/>
      <c r="N646" s="214"/>
      <c r="O646" s="354"/>
    </row>
    <row r="647" spans="1:15" ht="12" customHeight="1">
      <c r="A647" s="199">
        <v>5</v>
      </c>
      <c r="B647" s="52"/>
      <c r="C647" s="52" t="s">
        <v>32</v>
      </c>
      <c r="D647" s="52"/>
      <c r="E647" s="199">
        <v>5</v>
      </c>
      <c r="F647" s="52"/>
      <c r="G647" s="73"/>
      <c r="H647" s="50"/>
      <c r="I647" s="76"/>
      <c r="J647" s="73"/>
      <c r="K647" s="72"/>
      <c r="M647" s="354"/>
      <c r="N647" s="213"/>
      <c r="O647" s="354"/>
    </row>
    <row r="648" spans="1:15">
      <c r="A648" s="173">
        <v>6</v>
      </c>
      <c r="C648" s="146" t="s">
        <v>46</v>
      </c>
      <c r="E648" s="173">
        <v>6</v>
      </c>
      <c r="G648" s="237">
        <v>63.66</v>
      </c>
      <c r="H648" s="20">
        <f>75590+825+2500+6056190+2049502</f>
        <v>8184607</v>
      </c>
      <c r="I648" s="67"/>
      <c r="J648" s="237">
        <f>0.5+79.68</f>
        <v>80.180000000000007</v>
      </c>
      <c r="K648" s="66">
        <f>637376+7413834+2310979</f>
        <v>10362189</v>
      </c>
      <c r="M648" s="211"/>
      <c r="N648" s="212"/>
      <c r="O648" s="211"/>
    </row>
    <row r="649" spans="1:15">
      <c r="A649" s="173">
        <v>7</v>
      </c>
      <c r="C649" s="146" t="s">
        <v>45</v>
      </c>
      <c r="E649" s="173">
        <v>7</v>
      </c>
      <c r="G649" s="237"/>
      <c r="H649" s="20">
        <f>506854+63+18+1798690+628043</f>
        <v>2933668</v>
      </c>
      <c r="I649" s="67"/>
      <c r="J649" s="237"/>
      <c r="K649" s="66">
        <f>577944+14158+81+1944372+739513</f>
        <v>3276068</v>
      </c>
      <c r="M649" s="211"/>
      <c r="N649" s="212"/>
      <c r="O649" s="211"/>
    </row>
    <row r="650" spans="1:15">
      <c r="A650" s="173">
        <v>8</v>
      </c>
      <c r="C650" s="146" t="s">
        <v>44</v>
      </c>
      <c r="E650" s="173">
        <v>8</v>
      </c>
      <c r="G650" s="237">
        <f>SUM(G648:G649)</f>
        <v>63.66</v>
      </c>
      <c r="H650" s="20">
        <f>SUM(H648:H649)</f>
        <v>11118275</v>
      </c>
      <c r="I650" s="67"/>
      <c r="J650" s="237">
        <f>SUM(J648:J649)</f>
        <v>80.180000000000007</v>
      </c>
      <c r="K650" s="66">
        <f>SUM(K648:K649)</f>
        <v>13638257</v>
      </c>
      <c r="M650" s="211"/>
      <c r="N650" s="212"/>
      <c r="O650" s="211"/>
    </row>
    <row r="651" spans="1:15">
      <c r="A651" s="173">
        <v>9</v>
      </c>
      <c r="C651" s="146"/>
      <c r="E651" s="173">
        <v>9</v>
      </c>
      <c r="G651" s="237"/>
      <c r="H651" s="20"/>
      <c r="I651" s="67"/>
      <c r="J651" s="237"/>
      <c r="K651" s="66"/>
      <c r="M651" s="211"/>
      <c r="N651" s="212"/>
      <c r="O651" s="211"/>
    </row>
    <row r="652" spans="1:15">
      <c r="A652" s="173">
        <v>10</v>
      </c>
      <c r="C652" s="146"/>
      <c r="E652" s="173">
        <v>10</v>
      </c>
      <c r="G652" s="237"/>
      <c r="H652" s="20"/>
      <c r="I652" s="67"/>
      <c r="J652" s="237"/>
      <c r="K652" s="66"/>
      <c r="M652" s="211"/>
      <c r="N652" s="212"/>
      <c r="O652" s="211"/>
    </row>
    <row r="653" spans="1:15">
      <c r="A653" s="173">
        <v>11</v>
      </c>
      <c r="C653" s="146" t="s">
        <v>27</v>
      </c>
      <c r="E653" s="173">
        <v>11</v>
      </c>
      <c r="G653" s="237">
        <v>15.5</v>
      </c>
      <c r="H653" s="20">
        <f>733309+74351</f>
        <v>807660</v>
      </c>
      <c r="I653" s="67"/>
      <c r="J653" s="237">
        <v>15.75</v>
      </c>
      <c r="K653" s="66">
        <f>1118220+79429</f>
        <v>1197649</v>
      </c>
      <c r="M653" s="211"/>
      <c r="N653" s="212"/>
      <c r="O653" s="211"/>
    </row>
    <row r="654" spans="1:15">
      <c r="A654" s="173">
        <v>12</v>
      </c>
      <c r="C654" s="146" t="s">
        <v>26</v>
      </c>
      <c r="E654" s="173">
        <v>12</v>
      </c>
      <c r="G654" s="237"/>
      <c r="H654" s="20">
        <f>654879+22305</f>
        <v>677184</v>
      </c>
      <c r="I654" s="67"/>
      <c r="J654" s="237"/>
      <c r="K654" s="66">
        <f>959229+25417</f>
        <v>984646</v>
      </c>
      <c r="M654" s="211"/>
      <c r="N654" s="212"/>
      <c r="O654" s="211"/>
    </row>
    <row r="655" spans="1:15">
      <c r="A655" s="173">
        <v>13</v>
      </c>
      <c r="C655" s="146" t="s">
        <v>43</v>
      </c>
      <c r="E655" s="173">
        <v>13</v>
      </c>
      <c r="G655" s="237">
        <f>SUM(G653:G654)</f>
        <v>15.5</v>
      </c>
      <c r="H655" s="20">
        <f>SUM(H653:H654)</f>
        <v>1484844</v>
      </c>
      <c r="I655" s="67"/>
      <c r="J655" s="237">
        <f>SUM(J653:J654)</f>
        <v>15.75</v>
      </c>
      <c r="K655" s="66">
        <f>SUM(K653:K654)</f>
        <v>2182295</v>
      </c>
      <c r="M655" s="211"/>
      <c r="N655" s="212"/>
      <c r="O655" s="211"/>
    </row>
    <row r="656" spans="1:15">
      <c r="A656" s="173">
        <v>14</v>
      </c>
      <c r="E656" s="173">
        <v>14</v>
      </c>
      <c r="G656" s="237"/>
      <c r="H656" s="20"/>
      <c r="I656" s="67"/>
      <c r="J656" s="237"/>
      <c r="K656" s="66"/>
      <c r="M656" s="211"/>
      <c r="N656" s="212"/>
      <c r="O656" s="211"/>
    </row>
    <row r="657" spans="1:15">
      <c r="A657" s="173">
        <v>15</v>
      </c>
      <c r="C657" s="146" t="s">
        <v>24</v>
      </c>
      <c r="E657" s="173">
        <v>15</v>
      </c>
      <c r="G657" s="237">
        <f>G650+G655</f>
        <v>79.16</v>
      </c>
      <c r="H657" s="20">
        <f>H650+H655</f>
        <v>12603119</v>
      </c>
      <c r="I657" s="67"/>
      <c r="J657" s="237">
        <f>J650+J655</f>
        <v>95.93</v>
      </c>
      <c r="K657" s="66">
        <f>K650+K655</f>
        <v>15820552</v>
      </c>
      <c r="M657" s="211"/>
      <c r="N657" s="212"/>
      <c r="O657" s="211"/>
    </row>
    <row r="658" spans="1:15">
      <c r="A658" s="173">
        <v>16</v>
      </c>
      <c r="E658" s="173">
        <v>16</v>
      </c>
      <c r="G658" s="237"/>
      <c r="H658" s="20"/>
      <c r="I658" s="67"/>
      <c r="J658" s="237"/>
      <c r="K658" s="66"/>
      <c r="M658" s="211"/>
      <c r="N658" s="212"/>
      <c r="O658" s="211"/>
    </row>
    <row r="659" spans="1:15">
      <c r="A659" s="173">
        <v>17</v>
      </c>
      <c r="C659" s="146" t="s">
        <v>23</v>
      </c>
      <c r="E659" s="173">
        <v>17</v>
      </c>
      <c r="G659" s="237"/>
      <c r="H659" s="20">
        <f>74422+183+26000+1930</f>
        <v>102535</v>
      </c>
      <c r="I659" s="67"/>
      <c r="J659" s="45"/>
      <c r="K659" s="66">
        <f>73958+27623+7769+2047</f>
        <v>111397</v>
      </c>
      <c r="M659" s="211"/>
      <c r="N659" s="212"/>
      <c r="O659" s="211"/>
    </row>
    <row r="660" spans="1:15">
      <c r="A660" s="173">
        <v>18</v>
      </c>
      <c r="C660" s="146"/>
      <c r="E660" s="173">
        <v>18</v>
      </c>
      <c r="G660" s="68"/>
      <c r="H660" s="20"/>
      <c r="I660" s="67"/>
      <c r="J660" s="45"/>
      <c r="K660" s="66"/>
      <c r="M660" s="211"/>
      <c r="N660" s="212"/>
      <c r="O660" s="211"/>
    </row>
    <row r="661" spans="1:15">
      <c r="A661" s="173">
        <v>19</v>
      </c>
      <c r="C661" s="146" t="s">
        <v>22</v>
      </c>
      <c r="E661" s="173">
        <v>19</v>
      </c>
      <c r="G661" s="68"/>
      <c r="H661" s="20">
        <v>180812</v>
      </c>
      <c r="I661" s="67"/>
      <c r="J661" s="45"/>
      <c r="K661" s="66">
        <v>141389</v>
      </c>
      <c r="M661" s="211"/>
      <c r="N661" s="212"/>
      <c r="O661" s="211"/>
    </row>
    <row r="662" spans="1:15">
      <c r="A662" s="173">
        <v>20</v>
      </c>
      <c r="C662" s="146" t="s">
        <v>21</v>
      </c>
      <c r="E662" s="173">
        <v>20</v>
      </c>
      <c r="G662" s="68"/>
      <c r="H662" s="20">
        <f>4047797+989780+-1798861</f>
        <v>3238716</v>
      </c>
      <c r="I662" s="67"/>
      <c r="J662" s="45"/>
      <c r="K662" s="66">
        <f>7385289+-1825000+1125886</f>
        <v>6686175</v>
      </c>
      <c r="M662" s="211"/>
      <c r="N662" s="212"/>
      <c r="O662" s="211"/>
    </row>
    <row r="663" spans="1:15">
      <c r="A663" s="173">
        <v>21</v>
      </c>
      <c r="C663" s="146"/>
      <c r="E663" s="173">
        <v>21</v>
      </c>
      <c r="G663" s="68"/>
      <c r="H663" s="20"/>
      <c r="I663" s="67"/>
      <c r="J663" s="45"/>
      <c r="K663" s="66"/>
      <c r="M663" s="209"/>
      <c r="N663" s="210"/>
      <c r="O663" s="209"/>
    </row>
    <row r="664" spans="1:15">
      <c r="A664" s="173">
        <v>22</v>
      </c>
      <c r="C664" s="146"/>
      <c r="E664" s="173">
        <v>22</v>
      </c>
      <c r="G664" s="68"/>
      <c r="H664" s="20"/>
      <c r="I664" s="67"/>
      <c r="J664" s="45"/>
      <c r="K664" s="66"/>
    </row>
    <row r="665" spans="1:15">
      <c r="A665" s="173">
        <v>23</v>
      </c>
      <c r="C665" s="146" t="s">
        <v>41</v>
      </c>
      <c r="E665" s="173">
        <v>23</v>
      </c>
      <c r="G665" s="68"/>
      <c r="H665" s="20">
        <v>0</v>
      </c>
      <c r="I665" s="67"/>
      <c r="J665" s="45"/>
      <c r="K665" s="66"/>
      <c r="O665" s="208"/>
    </row>
    <row r="666" spans="1:15">
      <c r="A666" s="173">
        <v>24</v>
      </c>
      <c r="C666" s="146"/>
      <c r="E666" s="173">
        <v>24</v>
      </c>
      <c r="G666" s="68"/>
      <c r="H666" s="20"/>
      <c r="I666" s="67"/>
      <c r="J666" s="45"/>
      <c r="K666" s="66"/>
    </row>
    <row r="667" spans="1:15">
      <c r="A667" s="173"/>
      <c r="E667" s="186"/>
      <c r="F667" s="176" t="s">
        <v>1</v>
      </c>
      <c r="G667" s="286" t="s">
        <v>1</v>
      </c>
      <c r="H667" s="180" t="s">
        <v>1</v>
      </c>
      <c r="I667" s="176" t="s">
        <v>1</v>
      </c>
      <c r="J667" s="180" t="s">
        <v>1</v>
      </c>
      <c r="K667" s="180" t="s">
        <v>1</v>
      </c>
    </row>
    <row r="668" spans="1:15">
      <c r="A668" s="173">
        <v>25</v>
      </c>
      <c r="C668" s="146" t="s">
        <v>49</v>
      </c>
      <c r="E668" s="173">
        <v>25</v>
      </c>
      <c r="G668" s="237">
        <f>SUM(G657:G667)</f>
        <v>79.16</v>
      </c>
      <c r="H668" s="20">
        <f>SUM(H657:H667)+2</f>
        <v>16125184</v>
      </c>
      <c r="I668" s="66"/>
      <c r="J668" s="237">
        <f>SUM(J657:J667)</f>
        <v>95.93</v>
      </c>
      <c r="K668" s="66">
        <f>SUM(K657:K667)</f>
        <v>22759513</v>
      </c>
    </row>
    <row r="669" spans="1:15">
      <c r="E669" s="172"/>
      <c r="F669" s="176" t="s">
        <v>1</v>
      </c>
      <c r="G669" s="175" t="s">
        <v>1</v>
      </c>
      <c r="H669" s="175" t="s">
        <v>1</v>
      </c>
      <c r="I669" s="176" t="s">
        <v>1</v>
      </c>
      <c r="J669" s="286" t="s">
        <v>1</v>
      </c>
      <c r="K669" s="180" t="s">
        <v>1</v>
      </c>
    </row>
    <row r="670" spans="1:15">
      <c r="C670" s="21" t="s">
        <v>18</v>
      </c>
    </row>
    <row r="673" spans="1:11" s="190" customFormat="1">
      <c r="A673" s="32" t="str">
        <f>$A$83</f>
        <v>Institution No.:  GFC</v>
      </c>
      <c r="E673" s="192"/>
      <c r="G673" s="189"/>
      <c r="H673" s="191"/>
      <c r="J673" s="189"/>
      <c r="K673" s="188" t="s">
        <v>48</v>
      </c>
    </row>
    <row r="674" spans="1:11" s="190" customFormat="1">
      <c r="A674" s="356" t="s">
        <v>47</v>
      </c>
      <c r="B674" s="356"/>
      <c r="C674" s="356"/>
      <c r="D674" s="356"/>
      <c r="E674" s="356"/>
      <c r="F674" s="356"/>
      <c r="G674" s="356"/>
      <c r="H674" s="356"/>
      <c r="I674" s="356"/>
      <c r="J674" s="356"/>
      <c r="K674" s="356"/>
    </row>
    <row r="675" spans="1:11">
      <c r="A675" s="32" t="str">
        <f>$A$42</f>
        <v xml:space="preserve">NAME: </v>
      </c>
      <c r="C675" s="21" t="str">
        <f>$D$20</f>
        <v>University of Colorado</v>
      </c>
      <c r="F675" s="207"/>
      <c r="G675" s="206"/>
      <c r="H675" s="187"/>
      <c r="K675" s="30" t="str">
        <f>$K$3</f>
        <v>Date: October 13, 2015</v>
      </c>
    </row>
    <row r="676" spans="1:11">
      <c r="A676" s="181" t="s">
        <v>1</v>
      </c>
      <c r="B676" s="181" t="s">
        <v>1</v>
      </c>
      <c r="C676" s="181" t="s">
        <v>1</v>
      </c>
      <c r="D676" s="181" t="s">
        <v>1</v>
      </c>
      <c r="E676" s="181" t="s">
        <v>1</v>
      </c>
      <c r="F676" s="181" t="s">
        <v>1</v>
      </c>
      <c r="G676" s="175" t="s">
        <v>1</v>
      </c>
      <c r="H676" s="175" t="s">
        <v>1</v>
      </c>
      <c r="I676" s="181" t="s">
        <v>1</v>
      </c>
      <c r="J676" s="175" t="s">
        <v>1</v>
      </c>
      <c r="K676" s="180" t="s">
        <v>1</v>
      </c>
    </row>
    <row r="677" spans="1:11">
      <c r="A677" s="186" t="s">
        <v>15</v>
      </c>
      <c r="E677" s="186" t="s">
        <v>15</v>
      </c>
      <c r="F677" s="173"/>
      <c r="G677" s="183"/>
      <c r="H677" s="182" t="str">
        <f>H44</f>
        <v>2014-15</v>
      </c>
      <c r="I677" s="184"/>
      <c r="J677" s="183"/>
      <c r="K677" s="182" t="str">
        <f>K44</f>
        <v>2015-16</v>
      </c>
    </row>
    <row r="678" spans="1:11">
      <c r="A678" s="186" t="s">
        <v>11</v>
      </c>
      <c r="C678" s="173" t="s">
        <v>12</v>
      </c>
      <c r="E678" s="186" t="s">
        <v>11</v>
      </c>
      <c r="F678" s="173"/>
      <c r="G678" s="183" t="s">
        <v>33</v>
      </c>
      <c r="H678" s="182" t="s">
        <v>10</v>
      </c>
      <c r="I678" s="184"/>
      <c r="J678" s="183" t="s">
        <v>33</v>
      </c>
      <c r="K678" s="182" t="s">
        <v>9</v>
      </c>
    </row>
    <row r="679" spans="1:11">
      <c r="A679" s="181" t="s">
        <v>1</v>
      </c>
      <c r="B679" s="181" t="s">
        <v>1</v>
      </c>
      <c r="C679" s="181" t="s">
        <v>1</v>
      </c>
      <c r="D679" s="181" t="s">
        <v>1</v>
      </c>
      <c r="E679" s="181" t="s">
        <v>1</v>
      </c>
      <c r="F679" s="181" t="s">
        <v>1</v>
      </c>
      <c r="G679" s="175"/>
      <c r="H679" s="175"/>
      <c r="I679" s="175"/>
      <c r="J679" s="175"/>
      <c r="K679" s="175"/>
    </row>
    <row r="680" spans="1:11">
      <c r="A680" s="199">
        <v>1</v>
      </c>
      <c r="B680" s="52"/>
      <c r="C680" s="52" t="s">
        <v>32</v>
      </c>
      <c r="D680" s="52"/>
      <c r="E680" s="199">
        <v>1</v>
      </c>
      <c r="F680" s="52"/>
      <c r="G680" s="75"/>
      <c r="H680" s="50"/>
      <c r="I680" s="76"/>
      <c r="J680" s="73"/>
      <c r="K680" s="50"/>
    </row>
    <row r="681" spans="1:11">
      <c r="A681" s="199">
        <v>2</v>
      </c>
      <c r="B681" s="52"/>
      <c r="C681" s="52" t="s">
        <v>32</v>
      </c>
      <c r="D681" s="52"/>
      <c r="E681" s="199">
        <v>2</v>
      </c>
      <c r="F681" s="52"/>
      <c r="G681" s="75"/>
      <c r="H681" s="50"/>
      <c r="I681" s="76"/>
      <c r="J681" s="73"/>
      <c r="K681" s="72"/>
    </row>
    <row r="682" spans="1:11">
      <c r="A682" s="199">
        <v>3</v>
      </c>
      <c r="B682" s="52"/>
      <c r="C682" s="52" t="s">
        <v>32</v>
      </c>
      <c r="D682" s="52"/>
      <c r="E682" s="199">
        <v>3</v>
      </c>
      <c r="F682" s="52"/>
      <c r="G682" s="75"/>
      <c r="H682" s="50"/>
      <c r="I682" s="76"/>
      <c r="J682" s="73"/>
      <c r="K682" s="72"/>
    </row>
    <row r="683" spans="1:11">
      <c r="A683" s="199">
        <v>4</v>
      </c>
      <c r="B683" s="52"/>
      <c r="C683" s="52" t="s">
        <v>32</v>
      </c>
      <c r="D683" s="52"/>
      <c r="E683" s="199">
        <v>4</v>
      </c>
      <c r="F683" s="52"/>
      <c r="G683" s="75"/>
      <c r="H683" s="50"/>
      <c r="I683" s="76"/>
      <c r="J683" s="73"/>
      <c r="K683" s="72"/>
    </row>
    <row r="684" spans="1:11">
      <c r="A684" s="199">
        <v>5</v>
      </c>
      <c r="B684" s="52"/>
      <c r="C684" s="52" t="s">
        <v>32</v>
      </c>
      <c r="D684" s="52"/>
      <c r="E684" s="199">
        <v>5</v>
      </c>
      <c r="F684" s="52"/>
      <c r="G684" s="75"/>
      <c r="H684" s="50"/>
      <c r="I684" s="76"/>
      <c r="J684" s="73"/>
      <c r="K684" s="72"/>
    </row>
    <row r="685" spans="1:11">
      <c r="A685" s="173">
        <v>6</v>
      </c>
      <c r="C685" s="146" t="s">
        <v>46</v>
      </c>
      <c r="E685" s="173">
        <v>6</v>
      </c>
      <c r="G685" s="237">
        <v>17.7</v>
      </c>
      <c r="H685" s="20">
        <f>2969+1171226</f>
        <v>1174195</v>
      </c>
      <c r="I685" s="67"/>
      <c r="J685" s="237">
        <v>18.7</v>
      </c>
      <c r="K685" s="66">
        <v>1315462</v>
      </c>
    </row>
    <row r="686" spans="1:11">
      <c r="A686" s="173">
        <v>7</v>
      </c>
      <c r="C686" s="146" t="s">
        <v>45</v>
      </c>
      <c r="E686" s="173">
        <v>7</v>
      </c>
      <c r="G686" s="237"/>
      <c r="H686" s="20">
        <f>358874</f>
        <v>358874</v>
      </c>
      <c r="I686" s="67"/>
      <c r="J686" s="237"/>
      <c r="K686" s="66">
        <v>389273</v>
      </c>
    </row>
    <row r="687" spans="1:11">
      <c r="A687" s="173">
        <v>8</v>
      </c>
      <c r="C687" s="146" t="s">
        <v>44</v>
      </c>
      <c r="E687" s="173">
        <v>8</v>
      </c>
      <c r="G687" s="237">
        <f>SUM(G685:G686)</f>
        <v>17.7</v>
      </c>
      <c r="H687" s="20">
        <f>SUM(H685:H686)</f>
        <v>1533069</v>
      </c>
      <c r="I687" s="67"/>
      <c r="J687" s="237">
        <f>SUM(J685:J686)</f>
        <v>18.7</v>
      </c>
      <c r="K687" s="66">
        <f>SUM(K685:K686)</f>
        <v>1704735</v>
      </c>
    </row>
    <row r="688" spans="1:11">
      <c r="A688" s="173">
        <v>9</v>
      </c>
      <c r="C688" s="146"/>
      <c r="E688" s="173">
        <v>9</v>
      </c>
      <c r="G688" s="237"/>
      <c r="H688" s="20"/>
      <c r="I688" s="67"/>
      <c r="J688" s="237"/>
      <c r="K688" s="66"/>
    </row>
    <row r="689" spans="1:11">
      <c r="A689" s="173">
        <v>10</v>
      </c>
      <c r="C689" s="146"/>
      <c r="E689" s="173">
        <v>10</v>
      </c>
      <c r="G689" s="237"/>
      <c r="H689" s="20"/>
      <c r="I689" s="67"/>
      <c r="J689" s="237"/>
      <c r="K689" s="66"/>
    </row>
    <row r="690" spans="1:11">
      <c r="A690" s="173">
        <v>11</v>
      </c>
      <c r="C690" s="146" t="s">
        <v>27</v>
      </c>
      <c r="E690" s="173">
        <v>11</v>
      </c>
      <c r="G690" s="237">
        <v>60</v>
      </c>
      <c r="H690" s="20">
        <v>2507911</v>
      </c>
      <c r="I690" s="67"/>
      <c r="J690" s="237">
        <v>66.25</v>
      </c>
      <c r="K690" s="66">
        <v>2782821</v>
      </c>
    </row>
    <row r="691" spans="1:11">
      <c r="A691" s="173">
        <v>12</v>
      </c>
      <c r="C691" s="146" t="s">
        <v>26</v>
      </c>
      <c r="E691" s="173">
        <v>12</v>
      </c>
      <c r="G691" s="237"/>
      <c r="H691" s="20">
        <v>1041766</v>
      </c>
      <c r="I691" s="67"/>
      <c r="J691" s="237"/>
      <c r="K691" s="66">
        <v>1094170</v>
      </c>
    </row>
    <row r="692" spans="1:11">
      <c r="A692" s="173">
        <v>13</v>
      </c>
      <c r="C692" s="146" t="s">
        <v>43</v>
      </c>
      <c r="E692" s="173">
        <v>13</v>
      </c>
      <c r="G692" s="237">
        <f>SUM(G690:G691)</f>
        <v>60</v>
      </c>
      <c r="H692" s="20">
        <f>SUM(H690:H691)</f>
        <v>3549677</v>
      </c>
      <c r="I692" s="67"/>
      <c r="J692" s="237">
        <f>SUM(J690:J691)</f>
        <v>66.25</v>
      </c>
      <c r="K692" s="66">
        <f>SUM(K690:K691)</f>
        <v>3876991</v>
      </c>
    </row>
    <row r="693" spans="1:11">
      <c r="A693" s="173">
        <v>14</v>
      </c>
      <c r="E693" s="173">
        <v>14</v>
      </c>
      <c r="G693" s="237"/>
      <c r="H693" s="20"/>
      <c r="I693" s="67"/>
      <c r="J693" s="237"/>
      <c r="K693" s="66"/>
    </row>
    <row r="694" spans="1:11">
      <c r="A694" s="173">
        <v>15</v>
      </c>
      <c r="C694" s="146" t="s">
        <v>24</v>
      </c>
      <c r="E694" s="173">
        <v>15</v>
      </c>
      <c r="G694" s="237">
        <f>G687+G692</f>
        <v>77.7</v>
      </c>
      <c r="H694" s="20">
        <f>H687+H692</f>
        <v>5082746</v>
      </c>
      <c r="I694" s="67"/>
      <c r="J694" s="237">
        <f>J687+J692</f>
        <v>84.95</v>
      </c>
      <c r="K694" s="66">
        <f>K687+K692</f>
        <v>5581726</v>
      </c>
    </row>
    <row r="695" spans="1:11">
      <c r="A695" s="173">
        <v>16</v>
      </c>
      <c r="E695" s="173">
        <v>16</v>
      </c>
      <c r="G695" s="237"/>
      <c r="H695" s="20"/>
      <c r="I695" s="67"/>
      <c r="J695" s="237"/>
      <c r="K695" s="66"/>
    </row>
    <row r="696" spans="1:11">
      <c r="A696" s="173">
        <v>17</v>
      </c>
      <c r="C696" s="146" t="s">
        <v>23</v>
      </c>
      <c r="E696" s="173">
        <v>17</v>
      </c>
      <c r="G696" s="237"/>
      <c r="H696" s="20">
        <f>177464+746</f>
        <v>178210</v>
      </c>
      <c r="I696" s="67"/>
      <c r="J696" s="237"/>
      <c r="K696" s="66">
        <f>250844+12791</f>
        <v>263635</v>
      </c>
    </row>
    <row r="697" spans="1:11">
      <c r="A697" s="173">
        <v>18</v>
      </c>
      <c r="C697" s="146"/>
      <c r="E697" s="173">
        <v>18</v>
      </c>
      <c r="G697" s="237"/>
      <c r="H697" s="20"/>
      <c r="I697" s="67"/>
      <c r="J697" s="237"/>
      <c r="K697" s="66"/>
    </row>
    <row r="698" spans="1:11">
      <c r="A698" s="173">
        <v>19</v>
      </c>
      <c r="C698" s="146" t="s">
        <v>22</v>
      </c>
      <c r="E698" s="173">
        <v>19</v>
      </c>
      <c r="G698" s="237"/>
      <c r="H698" s="20">
        <v>15037</v>
      </c>
      <c r="I698" s="67"/>
      <c r="J698" s="237"/>
      <c r="K698" s="66">
        <v>7877</v>
      </c>
    </row>
    <row r="699" spans="1:11">
      <c r="A699" s="173">
        <v>20</v>
      </c>
      <c r="C699" s="146" t="s">
        <v>21</v>
      </c>
      <c r="E699" s="173">
        <v>20</v>
      </c>
      <c r="G699" s="237"/>
      <c r="H699" s="20">
        <f>2696496+-43</f>
        <v>2696453</v>
      </c>
      <c r="I699" s="67"/>
      <c r="J699" s="237"/>
      <c r="K699" s="66">
        <f>2450090</f>
        <v>2450090</v>
      </c>
    </row>
    <row r="700" spans="1:11">
      <c r="A700" s="173">
        <v>21</v>
      </c>
      <c r="C700" s="146" t="s">
        <v>42</v>
      </c>
      <c r="E700" s="173">
        <v>21</v>
      </c>
      <c r="G700" s="237"/>
      <c r="H700" s="20">
        <v>1847405</v>
      </c>
      <c r="I700" s="67"/>
      <c r="J700" s="237"/>
      <c r="K700" s="66">
        <v>3063961</v>
      </c>
    </row>
    <row r="701" spans="1:11">
      <c r="A701" s="173">
        <v>22</v>
      </c>
      <c r="C701" s="146"/>
      <c r="E701" s="173">
        <v>22</v>
      </c>
      <c r="G701" s="237"/>
      <c r="H701" s="20"/>
      <c r="I701" s="67"/>
      <c r="J701" s="237"/>
      <c r="K701" s="66"/>
    </row>
    <row r="702" spans="1:11">
      <c r="A702" s="173">
        <v>23</v>
      </c>
      <c r="C702" s="146" t="s">
        <v>41</v>
      </c>
      <c r="E702" s="173">
        <v>23</v>
      </c>
      <c r="G702" s="237"/>
      <c r="H702" s="20">
        <v>0</v>
      </c>
      <c r="I702" s="67"/>
      <c r="J702" s="237"/>
      <c r="K702" s="66"/>
    </row>
    <row r="703" spans="1:11">
      <c r="A703" s="173">
        <v>24</v>
      </c>
      <c r="C703" s="146"/>
      <c r="E703" s="173">
        <v>24</v>
      </c>
      <c r="G703" s="237"/>
      <c r="H703" s="20"/>
      <c r="I703" s="67"/>
      <c r="J703" s="237"/>
      <c r="K703" s="66"/>
    </row>
    <row r="704" spans="1:11">
      <c r="A704" s="173"/>
      <c r="E704" s="186"/>
      <c r="F704" s="176" t="s">
        <v>1</v>
      </c>
      <c r="G704" s="286" t="s">
        <v>1</v>
      </c>
      <c r="H704" s="180" t="s">
        <v>1</v>
      </c>
      <c r="I704" s="176" t="s">
        <v>1</v>
      </c>
      <c r="J704" s="286" t="s">
        <v>1</v>
      </c>
      <c r="K704" s="180" t="s">
        <v>1</v>
      </c>
    </row>
    <row r="705" spans="1:11">
      <c r="A705" s="173">
        <v>25</v>
      </c>
      <c r="C705" s="146" t="s">
        <v>40</v>
      </c>
      <c r="E705" s="173">
        <v>25</v>
      </c>
      <c r="G705" s="237">
        <f>SUM(G694:G704)</f>
        <v>77.7</v>
      </c>
      <c r="H705" s="20">
        <f>SUM(H694:H704)+-1</f>
        <v>9819850</v>
      </c>
      <c r="I705" s="66"/>
      <c r="J705" s="237">
        <f>SUM(J694:J704)</f>
        <v>84.95</v>
      </c>
      <c r="K705" s="66">
        <f>SUM(K694:K704)</f>
        <v>11367289</v>
      </c>
    </row>
    <row r="706" spans="1:11">
      <c r="E706" s="172"/>
      <c r="F706" s="176" t="s">
        <v>1</v>
      </c>
      <c r="G706" s="286" t="s">
        <v>1</v>
      </c>
      <c r="H706" s="175" t="s">
        <v>1</v>
      </c>
      <c r="I706" s="176" t="s">
        <v>1</v>
      </c>
      <c r="J706" s="286" t="s">
        <v>1</v>
      </c>
      <c r="K706" s="180" t="s">
        <v>1</v>
      </c>
    </row>
    <row r="707" spans="1:11">
      <c r="C707" s="21" t="s">
        <v>18</v>
      </c>
      <c r="E707" s="172"/>
      <c r="F707" s="176"/>
      <c r="G707" s="175"/>
      <c r="I707" s="176"/>
      <c r="J707" s="175"/>
      <c r="K707" s="180"/>
    </row>
    <row r="709" spans="1:11">
      <c r="A709" s="146"/>
    </row>
    <row r="710" spans="1:11" s="190" customFormat="1">
      <c r="A710" s="32" t="str">
        <f>$A$83</f>
        <v>Institution No.:  GFC</v>
      </c>
      <c r="E710" s="192"/>
      <c r="G710" s="189"/>
      <c r="H710" s="191"/>
      <c r="J710" s="189"/>
      <c r="K710" s="188" t="s">
        <v>39</v>
      </c>
    </row>
    <row r="711" spans="1:11" s="190" customFormat="1">
      <c r="A711" s="356" t="s">
        <v>38</v>
      </c>
      <c r="B711" s="356"/>
      <c r="C711" s="356"/>
      <c r="D711" s="356"/>
      <c r="E711" s="356"/>
      <c r="F711" s="356"/>
      <c r="G711" s="356"/>
      <c r="H711" s="356"/>
      <c r="I711" s="356"/>
      <c r="J711" s="356"/>
      <c r="K711" s="356"/>
    </row>
    <row r="712" spans="1:11">
      <c r="A712" s="32" t="str">
        <f>$A$42</f>
        <v xml:space="preserve">NAME: </v>
      </c>
      <c r="C712" s="21" t="str">
        <f>$D$20</f>
        <v>University of Colorado</v>
      </c>
      <c r="F712" s="207"/>
      <c r="G712" s="206"/>
      <c r="H712" s="187"/>
      <c r="K712" s="30" t="str">
        <f>$K$3</f>
        <v>Date: October 13, 2015</v>
      </c>
    </row>
    <row r="713" spans="1:11">
      <c r="A713" s="181" t="s">
        <v>1</v>
      </c>
      <c r="B713" s="181" t="s">
        <v>1</v>
      </c>
      <c r="C713" s="181" t="s">
        <v>1</v>
      </c>
      <c r="D713" s="181" t="s">
        <v>1</v>
      </c>
      <c r="E713" s="181" t="s">
        <v>1</v>
      </c>
      <c r="F713" s="181" t="s">
        <v>1</v>
      </c>
      <c r="G713" s="175" t="s">
        <v>1</v>
      </c>
      <c r="H713" s="175" t="s">
        <v>1</v>
      </c>
      <c r="I713" s="181" t="s">
        <v>1</v>
      </c>
      <c r="J713" s="175" t="s">
        <v>1</v>
      </c>
      <c r="K713" s="180" t="s">
        <v>1</v>
      </c>
    </row>
    <row r="714" spans="1:11">
      <c r="A714" s="186" t="s">
        <v>15</v>
      </c>
      <c r="E714" s="186" t="s">
        <v>15</v>
      </c>
      <c r="F714" s="173"/>
      <c r="G714" s="185"/>
      <c r="H714" s="182" t="str">
        <f>H44</f>
        <v>2014-15</v>
      </c>
      <c r="I714" s="184"/>
      <c r="J714" s="183"/>
      <c r="K714" s="182" t="str">
        <f>K44</f>
        <v>2015-16</v>
      </c>
    </row>
    <row r="715" spans="1:11">
      <c r="A715" s="186" t="s">
        <v>11</v>
      </c>
      <c r="C715" s="173" t="s">
        <v>12</v>
      </c>
      <c r="E715" s="186" t="s">
        <v>11</v>
      </c>
      <c r="H715" s="182" t="s">
        <v>10</v>
      </c>
      <c r="I715" s="184"/>
      <c r="J715" s="183"/>
      <c r="K715" s="182" t="s">
        <v>9</v>
      </c>
    </row>
    <row r="716" spans="1:11">
      <c r="A716" s="181" t="s">
        <v>1</v>
      </c>
      <c r="B716" s="181" t="s">
        <v>1</v>
      </c>
      <c r="C716" s="181" t="s">
        <v>1</v>
      </c>
      <c r="D716" s="181" t="s">
        <v>1</v>
      </c>
      <c r="E716" s="181" t="s">
        <v>1</v>
      </c>
      <c r="F716" s="181" t="s">
        <v>1</v>
      </c>
      <c r="G716" s="175" t="s">
        <v>1</v>
      </c>
      <c r="H716" s="175" t="s">
        <v>1</v>
      </c>
      <c r="I716" s="181" t="s">
        <v>1</v>
      </c>
      <c r="J716" s="175" t="s">
        <v>1</v>
      </c>
      <c r="K716" s="180" t="s">
        <v>1</v>
      </c>
    </row>
    <row r="717" spans="1:11">
      <c r="A717" s="173">
        <v>1</v>
      </c>
      <c r="C717" s="146" t="s">
        <v>37</v>
      </c>
      <c r="E717" s="173">
        <v>1</v>
      </c>
      <c r="G717" s="20"/>
      <c r="H717" s="20">
        <f>7016516+49496</f>
        <v>7066012</v>
      </c>
      <c r="I717" s="20"/>
      <c r="J717" s="20"/>
      <c r="K717" s="20">
        <v>7766731</v>
      </c>
    </row>
    <row r="718" spans="1:11">
      <c r="A718" s="173">
        <f t="shared" ref="A718:A735" si="3">(A717+1)</f>
        <v>2</v>
      </c>
      <c r="E718" s="173">
        <f t="shared" ref="E718:E735" si="4">(E717+1)</f>
        <v>2</v>
      </c>
    </row>
    <row r="719" spans="1:11">
      <c r="A719" s="173">
        <f t="shared" si="3"/>
        <v>3</v>
      </c>
      <c r="E719" s="173">
        <f t="shared" si="4"/>
        <v>3</v>
      </c>
    </row>
    <row r="720" spans="1:11">
      <c r="A720" s="173">
        <f t="shared" si="3"/>
        <v>4</v>
      </c>
      <c r="E720" s="173">
        <f t="shared" si="4"/>
        <v>4</v>
      </c>
    </row>
    <row r="721" spans="1:11">
      <c r="A721" s="173">
        <f t="shared" si="3"/>
        <v>5</v>
      </c>
      <c r="E721" s="173">
        <f t="shared" si="4"/>
        <v>5</v>
      </c>
    </row>
    <row r="722" spans="1:11">
      <c r="A722" s="173">
        <f t="shared" si="3"/>
        <v>6</v>
      </c>
      <c r="E722" s="173">
        <f t="shared" si="4"/>
        <v>6</v>
      </c>
    </row>
    <row r="723" spans="1:11">
      <c r="A723" s="173">
        <f t="shared" si="3"/>
        <v>7</v>
      </c>
      <c r="E723" s="173">
        <f t="shared" si="4"/>
        <v>7</v>
      </c>
    </row>
    <row r="724" spans="1:11">
      <c r="A724" s="173">
        <f t="shared" si="3"/>
        <v>8</v>
      </c>
      <c r="E724" s="173">
        <f t="shared" si="4"/>
        <v>8</v>
      </c>
    </row>
    <row r="725" spans="1:11">
      <c r="A725" s="173">
        <f t="shared" si="3"/>
        <v>9</v>
      </c>
      <c r="E725" s="173">
        <f t="shared" si="4"/>
        <v>9</v>
      </c>
    </row>
    <row r="726" spans="1:11">
      <c r="A726" s="173">
        <f t="shared" si="3"/>
        <v>10</v>
      </c>
      <c r="E726" s="173">
        <f t="shared" si="4"/>
        <v>10</v>
      </c>
    </row>
    <row r="727" spans="1:11">
      <c r="A727" s="173">
        <f t="shared" si="3"/>
        <v>11</v>
      </c>
      <c r="E727" s="173">
        <f t="shared" si="4"/>
        <v>11</v>
      </c>
    </row>
    <row r="728" spans="1:11">
      <c r="A728" s="173">
        <f t="shared" si="3"/>
        <v>12</v>
      </c>
      <c r="E728" s="173">
        <f t="shared" si="4"/>
        <v>12</v>
      </c>
    </row>
    <row r="729" spans="1:11">
      <c r="A729" s="173">
        <f t="shared" si="3"/>
        <v>13</v>
      </c>
      <c r="E729" s="173">
        <f t="shared" si="4"/>
        <v>13</v>
      </c>
    </row>
    <row r="730" spans="1:11">
      <c r="A730" s="173">
        <f t="shared" si="3"/>
        <v>14</v>
      </c>
      <c r="E730" s="173">
        <f t="shared" si="4"/>
        <v>14</v>
      </c>
    </row>
    <row r="731" spans="1:11">
      <c r="A731" s="173">
        <f t="shared" si="3"/>
        <v>15</v>
      </c>
      <c r="E731" s="173">
        <f t="shared" si="4"/>
        <v>15</v>
      </c>
    </row>
    <row r="732" spans="1:11">
      <c r="A732" s="173">
        <f t="shared" si="3"/>
        <v>16</v>
      </c>
      <c r="E732" s="173">
        <f t="shared" si="4"/>
        <v>16</v>
      </c>
    </row>
    <row r="733" spans="1:11">
      <c r="A733" s="173">
        <f t="shared" si="3"/>
        <v>17</v>
      </c>
      <c r="E733" s="173">
        <f t="shared" si="4"/>
        <v>17</v>
      </c>
    </row>
    <row r="734" spans="1:11">
      <c r="A734" s="173">
        <f t="shared" si="3"/>
        <v>18</v>
      </c>
      <c r="E734" s="173">
        <f t="shared" si="4"/>
        <v>18</v>
      </c>
    </row>
    <row r="735" spans="1:11">
      <c r="A735" s="173">
        <f t="shared" si="3"/>
        <v>19</v>
      </c>
      <c r="E735" s="173">
        <f t="shared" si="4"/>
        <v>19</v>
      </c>
    </row>
    <row r="736" spans="1:11">
      <c r="A736" s="173">
        <v>20</v>
      </c>
      <c r="E736" s="173">
        <v>20</v>
      </c>
      <c r="F736" s="176"/>
      <c r="G736" s="175"/>
      <c r="I736" s="176"/>
      <c r="J736" s="175"/>
      <c r="K736" s="180"/>
    </row>
    <row r="737" spans="1:11">
      <c r="A737" s="173">
        <v>21</v>
      </c>
      <c r="E737" s="173">
        <v>21</v>
      </c>
      <c r="F737" s="176"/>
      <c r="G737" s="175"/>
      <c r="I737" s="176"/>
      <c r="J737" s="175"/>
    </row>
    <row r="738" spans="1:11">
      <c r="A738" s="173">
        <v>22</v>
      </c>
      <c r="E738" s="173">
        <v>22</v>
      </c>
    </row>
    <row r="739" spans="1:11">
      <c r="A739" s="173">
        <v>23</v>
      </c>
      <c r="D739" s="184"/>
      <c r="E739" s="173">
        <v>23</v>
      </c>
    </row>
    <row r="740" spans="1:11">
      <c r="A740" s="173">
        <v>24</v>
      </c>
      <c r="D740" s="184"/>
      <c r="E740" s="173">
        <v>24</v>
      </c>
    </row>
    <row r="741" spans="1:11">
      <c r="A741" s="173"/>
      <c r="E741" s="173"/>
      <c r="F741" s="176" t="s">
        <v>1</v>
      </c>
      <c r="G741" s="175" t="s">
        <v>1</v>
      </c>
      <c r="H741" s="175" t="s">
        <v>1</v>
      </c>
      <c r="I741" s="175" t="s">
        <v>1</v>
      </c>
      <c r="J741" s="175" t="s">
        <v>1</v>
      </c>
      <c r="K741" s="175" t="s">
        <v>1</v>
      </c>
    </row>
    <row r="742" spans="1:11">
      <c r="A742" s="173">
        <v>25</v>
      </c>
      <c r="C742" s="146" t="s">
        <v>36</v>
      </c>
      <c r="E742" s="173">
        <v>25</v>
      </c>
      <c r="G742" s="20"/>
      <c r="H742" s="20">
        <f>SUM(H717:H740)</f>
        <v>7066012</v>
      </c>
      <c r="I742" s="20"/>
      <c r="J742" s="20"/>
      <c r="K742" s="20">
        <f>SUM(K717:K740)</f>
        <v>7766731</v>
      </c>
    </row>
    <row r="743" spans="1:11">
      <c r="D743" s="184"/>
      <c r="F743" s="176" t="s">
        <v>1</v>
      </c>
      <c r="G743" s="175" t="s">
        <v>1</v>
      </c>
      <c r="H743" s="175" t="s">
        <v>1</v>
      </c>
      <c r="I743" s="175" t="s">
        <v>1</v>
      </c>
      <c r="J743" s="175" t="s">
        <v>1</v>
      </c>
      <c r="K743" s="175" t="s">
        <v>1</v>
      </c>
    </row>
    <row r="744" spans="1:11">
      <c r="F744" s="176"/>
      <c r="G744" s="175"/>
      <c r="I744" s="176"/>
      <c r="J744" s="175"/>
      <c r="K744" s="180"/>
    </row>
    <row r="745" spans="1:11" ht="24.75" customHeight="1">
      <c r="C745" s="359" t="s">
        <v>252</v>
      </c>
      <c r="D745" s="359"/>
      <c r="E745" s="359"/>
      <c r="F745" s="359"/>
      <c r="G745" s="359"/>
      <c r="H745" s="359"/>
      <c r="I745" s="359"/>
      <c r="J745" s="359"/>
      <c r="K745" s="205"/>
    </row>
    <row r="746" spans="1:11" s="204" customFormat="1">
      <c r="A746" s="21"/>
      <c r="B746" s="21"/>
      <c r="C746" s="21"/>
      <c r="D746" s="21"/>
      <c r="E746" s="21"/>
      <c r="F746" s="21"/>
      <c r="G746" s="60"/>
      <c r="H746" s="171"/>
      <c r="I746" s="21"/>
      <c r="J746" s="60"/>
      <c r="K746" s="17"/>
    </row>
    <row r="747" spans="1:11">
      <c r="A747" s="146"/>
    </row>
    <row r="748" spans="1:11">
      <c r="A748" s="32" t="str">
        <f>$A$83</f>
        <v>Institution No.:  GFC</v>
      </c>
      <c r="B748" s="190"/>
      <c r="C748" s="190"/>
      <c r="D748" s="190"/>
      <c r="E748" s="192"/>
      <c r="F748" s="190"/>
      <c r="G748" s="189"/>
      <c r="H748" s="191"/>
      <c r="I748" s="190"/>
      <c r="J748" s="189"/>
      <c r="K748" s="188" t="s">
        <v>35</v>
      </c>
    </row>
    <row r="749" spans="1:11" s="190" customFormat="1">
      <c r="A749" s="356" t="s">
        <v>34</v>
      </c>
      <c r="B749" s="356"/>
      <c r="C749" s="356"/>
      <c r="D749" s="356"/>
      <c r="E749" s="356"/>
      <c r="F749" s="356"/>
      <c r="G749" s="356"/>
      <c r="H749" s="356"/>
      <c r="I749" s="356"/>
      <c r="J749" s="356"/>
      <c r="K749" s="356"/>
    </row>
    <row r="750" spans="1:11" s="190" customFormat="1">
      <c r="A750" s="32" t="str">
        <f>$A$42</f>
        <v xml:space="preserve">NAME: </v>
      </c>
      <c r="B750" s="21"/>
      <c r="C750" s="21" t="str">
        <f>$D$20</f>
        <v>University of Colorado</v>
      </c>
      <c r="D750" s="21"/>
      <c r="E750" s="21"/>
      <c r="F750" s="21"/>
      <c r="G750" s="203"/>
      <c r="H750" s="171"/>
      <c r="I750" s="21"/>
      <c r="J750" s="60"/>
      <c r="K750" s="30" t="str">
        <f>$K$3</f>
        <v>Date: October 13, 2015</v>
      </c>
    </row>
    <row r="751" spans="1:11">
      <c r="A751" s="181" t="s">
        <v>1</v>
      </c>
      <c r="B751" s="181" t="s">
        <v>1</v>
      </c>
      <c r="C751" s="181" t="s">
        <v>1</v>
      </c>
      <c r="D751" s="181" t="s">
        <v>1</v>
      </c>
      <c r="E751" s="181" t="s">
        <v>1</v>
      </c>
      <c r="F751" s="181" t="s">
        <v>1</v>
      </c>
      <c r="G751" s="175" t="s">
        <v>1</v>
      </c>
      <c r="H751" s="175" t="s">
        <v>1</v>
      </c>
      <c r="I751" s="181" t="s">
        <v>1</v>
      </c>
      <c r="J751" s="175" t="s">
        <v>1</v>
      </c>
      <c r="K751" s="180" t="s">
        <v>1</v>
      </c>
    </row>
    <row r="752" spans="1:11">
      <c r="A752" s="186" t="s">
        <v>15</v>
      </c>
      <c r="E752" s="186" t="s">
        <v>15</v>
      </c>
      <c r="F752" s="173"/>
      <c r="G752" s="183"/>
      <c r="H752" s="182" t="str">
        <f>H44</f>
        <v>2014-15</v>
      </c>
      <c r="I752" s="184"/>
      <c r="J752" s="183"/>
      <c r="K752" s="182" t="str">
        <f>K44</f>
        <v>2015-16</v>
      </c>
    </row>
    <row r="753" spans="1:11">
      <c r="A753" s="186" t="s">
        <v>11</v>
      </c>
      <c r="C753" s="173" t="s">
        <v>12</v>
      </c>
      <c r="E753" s="186" t="s">
        <v>11</v>
      </c>
      <c r="F753" s="173"/>
      <c r="G753" s="183" t="s">
        <v>33</v>
      </c>
      <c r="H753" s="182" t="s">
        <v>10</v>
      </c>
      <c r="I753" s="184"/>
      <c r="J753" s="183" t="s">
        <v>33</v>
      </c>
      <c r="K753" s="182" t="s">
        <v>9</v>
      </c>
    </row>
    <row r="754" spans="1:11">
      <c r="A754" s="181" t="s">
        <v>1</v>
      </c>
      <c r="B754" s="181" t="s">
        <v>1</v>
      </c>
      <c r="C754" s="181" t="s">
        <v>1</v>
      </c>
      <c r="D754" s="181" t="s">
        <v>1</v>
      </c>
      <c r="E754" s="181" t="s">
        <v>1</v>
      </c>
      <c r="F754" s="181" t="s">
        <v>1</v>
      </c>
      <c r="G754" s="175" t="s">
        <v>1</v>
      </c>
      <c r="H754" s="175" t="s">
        <v>1</v>
      </c>
      <c r="I754" s="181" t="s">
        <v>1</v>
      </c>
      <c r="J754" s="175" t="s">
        <v>1</v>
      </c>
      <c r="K754" s="180" t="s">
        <v>1</v>
      </c>
    </row>
    <row r="755" spans="1:11">
      <c r="A755" s="199">
        <v>1</v>
      </c>
      <c r="B755" s="202"/>
      <c r="C755" s="52" t="s">
        <v>32</v>
      </c>
      <c r="D755" s="202"/>
      <c r="E755" s="199">
        <v>1</v>
      </c>
      <c r="F755" s="202"/>
      <c r="G755" s="201"/>
      <c r="H755" s="198"/>
      <c r="I755" s="202"/>
      <c r="J755" s="201"/>
      <c r="K755" s="200"/>
    </row>
    <row r="756" spans="1:11">
      <c r="A756" s="199">
        <v>2</v>
      </c>
      <c r="B756" s="202"/>
      <c r="C756" s="52" t="s">
        <v>32</v>
      </c>
      <c r="D756" s="202"/>
      <c r="E756" s="199">
        <v>2</v>
      </c>
      <c r="F756" s="202"/>
      <c r="G756" s="201"/>
      <c r="H756" s="198"/>
      <c r="I756" s="202"/>
      <c r="J756" s="201"/>
      <c r="K756" s="200"/>
    </row>
    <row r="757" spans="1:11">
      <c r="A757" s="199">
        <v>3</v>
      </c>
      <c r="B757" s="52"/>
      <c r="C757" s="52" t="s">
        <v>32</v>
      </c>
      <c r="D757" s="52"/>
      <c r="E757" s="199">
        <v>3</v>
      </c>
      <c r="F757" s="52"/>
      <c r="G757" s="51"/>
      <c r="H757" s="50"/>
      <c r="I757" s="50"/>
      <c r="J757" s="51"/>
      <c r="K757" s="50"/>
    </row>
    <row r="758" spans="1:11">
      <c r="A758" s="199">
        <v>4</v>
      </c>
      <c r="B758" s="52"/>
      <c r="C758" s="52" t="s">
        <v>32</v>
      </c>
      <c r="D758" s="52"/>
      <c r="E758" s="199">
        <v>4</v>
      </c>
      <c r="F758" s="52"/>
      <c r="G758" s="51"/>
      <c r="H758" s="50"/>
      <c r="I758" s="50"/>
      <c r="J758" s="51"/>
      <c r="K758" s="50"/>
    </row>
    <row r="759" spans="1:11">
      <c r="A759" s="199">
        <v>5</v>
      </c>
      <c r="B759" s="52"/>
      <c r="C759" s="52" t="s">
        <v>32</v>
      </c>
      <c r="D759" s="52"/>
      <c r="E759" s="199">
        <v>5</v>
      </c>
      <c r="F759" s="52"/>
      <c r="G759" s="197"/>
      <c r="H759" s="198"/>
      <c r="I759" s="52"/>
      <c r="J759" s="197"/>
      <c r="K759" s="196"/>
    </row>
    <row r="760" spans="1:11">
      <c r="A760" s="173">
        <v>6</v>
      </c>
      <c r="C760" s="146" t="s">
        <v>31</v>
      </c>
      <c r="E760" s="173">
        <v>6</v>
      </c>
      <c r="G760" s="41"/>
      <c r="H760" s="41"/>
      <c r="I760" s="20"/>
      <c r="J760" s="41"/>
      <c r="K760" s="41"/>
    </row>
    <row r="761" spans="1:11">
      <c r="A761" s="173">
        <v>7</v>
      </c>
      <c r="C761" s="146" t="s">
        <v>30</v>
      </c>
      <c r="E761" s="173">
        <v>7</v>
      </c>
      <c r="G761" s="41"/>
      <c r="H761" s="20"/>
      <c r="I761" s="20"/>
      <c r="J761" s="41"/>
      <c r="K761" s="20"/>
    </row>
    <row r="762" spans="1:11">
      <c r="A762" s="173">
        <v>8</v>
      </c>
      <c r="C762" s="146" t="s">
        <v>29</v>
      </c>
      <c r="E762" s="173">
        <v>8</v>
      </c>
      <c r="G762" s="41"/>
      <c r="H762" s="20"/>
      <c r="I762" s="20"/>
      <c r="J762" s="41"/>
      <c r="K762" s="20"/>
    </row>
    <row r="763" spans="1:11">
      <c r="A763" s="173">
        <v>9</v>
      </c>
      <c r="C763" s="146" t="s">
        <v>28</v>
      </c>
      <c r="E763" s="173">
        <v>9</v>
      </c>
      <c r="G763" s="41">
        <f>SUM(G760:G762)</f>
        <v>0</v>
      </c>
      <c r="H763" s="41">
        <f>SUM(H760:H762)</f>
        <v>0</v>
      </c>
      <c r="I763" s="41"/>
      <c r="J763" s="41">
        <f>SUM(J760:J762)</f>
        <v>0</v>
      </c>
      <c r="K763" s="41">
        <f>SUM(K760:K762)</f>
        <v>0</v>
      </c>
    </row>
    <row r="764" spans="1:11">
      <c r="A764" s="173">
        <v>10</v>
      </c>
      <c r="C764" s="146"/>
      <c r="E764" s="173">
        <v>10</v>
      </c>
      <c r="G764" s="41"/>
      <c r="H764" s="20"/>
      <c r="I764" s="20"/>
      <c r="J764" s="41"/>
      <c r="K764" s="20"/>
    </row>
    <row r="765" spans="1:11">
      <c r="A765" s="173">
        <v>11</v>
      </c>
      <c r="C765" s="146" t="s">
        <v>27</v>
      </c>
      <c r="E765" s="173">
        <v>11</v>
      </c>
      <c r="G765" s="41"/>
      <c r="H765" s="20"/>
      <c r="I765" s="20"/>
      <c r="J765" s="41"/>
      <c r="K765" s="20"/>
    </row>
    <row r="766" spans="1:11">
      <c r="A766" s="173">
        <v>12</v>
      </c>
      <c r="C766" s="146" t="s">
        <v>26</v>
      </c>
      <c r="E766" s="173">
        <v>12</v>
      </c>
      <c r="G766" s="41"/>
      <c r="H766" s="20"/>
      <c r="I766" s="20"/>
      <c r="J766" s="41"/>
      <c r="K766" s="20"/>
    </row>
    <row r="767" spans="1:11">
      <c r="A767" s="173">
        <v>13</v>
      </c>
      <c r="C767" s="146" t="s">
        <v>25</v>
      </c>
      <c r="E767" s="173">
        <v>13</v>
      </c>
      <c r="G767" s="41">
        <f>SUM(G765:G766)</f>
        <v>0</v>
      </c>
      <c r="H767" s="41">
        <f>SUM(H765:H766)</f>
        <v>0</v>
      </c>
      <c r="I767" s="20"/>
      <c r="J767" s="41">
        <f>SUM(J765:J766)</f>
        <v>0</v>
      </c>
      <c r="K767" s="41">
        <f>SUM(K765:K766)</f>
        <v>0</v>
      </c>
    </row>
    <row r="768" spans="1:11">
      <c r="A768" s="173">
        <v>14</v>
      </c>
      <c r="E768" s="173">
        <v>14</v>
      </c>
      <c r="G768" s="41"/>
      <c r="H768" s="20"/>
      <c r="I768" s="20"/>
      <c r="J768" s="41"/>
      <c r="K768" s="20"/>
    </row>
    <row r="769" spans="1:16">
      <c r="A769" s="173">
        <v>15</v>
      </c>
      <c r="C769" s="146" t="s">
        <v>24</v>
      </c>
      <c r="E769" s="173">
        <v>15</v>
      </c>
      <c r="G769" s="41">
        <f>SUM(G763+G767)</f>
        <v>0</v>
      </c>
      <c r="H769" s="20">
        <f>SUM(H763+H767)</f>
        <v>0</v>
      </c>
      <c r="I769" s="20"/>
      <c r="J769" s="41">
        <f>SUM(J763+J767)</f>
        <v>0</v>
      </c>
      <c r="K769" s="20">
        <f>SUM(K763+K767)</f>
        <v>0</v>
      </c>
    </row>
    <row r="770" spans="1:16">
      <c r="A770" s="173">
        <v>16</v>
      </c>
      <c r="E770" s="173">
        <v>16</v>
      </c>
      <c r="G770" s="41"/>
      <c r="H770" s="20"/>
      <c r="I770" s="20"/>
      <c r="J770" s="41"/>
      <c r="K770" s="20"/>
      <c r="P770" s="21" t="s">
        <v>0</v>
      </c>
    </row>
    <row r="771" spans="1:16">
      <c r="A771" s="173">
        <v>17</v>
      </c>
      <c r="C771" s="146" t="s">
        <v>23</v>
      </c>
      <c r="E771" s="173">
        <v>17</v>
      </c>
      <c r="G771" s="41"/>
      <c r="H771" s="20"/>
      <c r="I771" s="20"/>
      <c r="J771" s="41"/>
      <c r="K771" s="20"/>
    </row>
    <row r="772" spans="1:16">
      <c r="A772" s="173">
        <v>18</v>
      </c>
      <c r="E772" s="173">
        <v>18</v>
      </c>
      <c r="G772" s="41"/>
      <c r="H772" s="20"/>
      <c r="I772" s="20"/>
      <c r="J772" s="41"/>
      <c r="K772" s="20"/>
    </row>
    <row r="773" spans="1:16">
      <c r="A773" s="173">
        <v>19</v>
      </c>
      <c r="C773" s="146" t="s">
        <v>22</v>
      </c>
      <c r="E773" s="173">
        <v>19</v>
      </c>
      <c r="G773" s="41"/>
      <c r="H773" s="20"/>
      <c r="I773" s="20"/>
      <c r="J773" s="41"/>
      <c r="K773" s="20"/>
    </row>
    <row r="774" spans="1:16">
      <c r="A774" s="173">
        <v>20</v>
      </c>
      <c r="C774" s="195" t="s">
        <v>21</v>
      </c>
      <c r="E774" s="173">
        <v>20</v>
      </c>
      <c r="G774" s="41"/>
      <c r="H774" s="20"/>
      <c r="I774" s="20"/>
      <c r="J774" s="41"/>
      <c r="K774" s="20"/>
    </row>
    <row r="775" spans="1:16">
      <c r="A775" s="173">
        <v>21</v>
      </c>
      <c r="C775" s="195"/>
      <c r="E775" s="173">
        <v>21</v>
      </c>
      <c r="G775" s="41"/>
      <c r="H775" s="20"/>
      <c r="I775" s="20"/>
      <c r="J775" s="41"/>
      <c r="K775" s="20"/>
    </row>
    <row r="776" spans="1:16">
      <c r="A776" s="173">
        <v>22</v>
      </c>
      <c r="C776" s="146"/>
      <c r="E776" s="173">
        <v>22</v>
      </c>
      <c r="G776" s="41"/>
      <c r="H776" s="20"/>
      <c r="I776" s="20"/>
      <c r="J776" s="41"/>
      <c r="K776" s="20"/>
    </row>
    <row r="777" spans="1:16">
      <c r="A777" s="173">
        <v>23</v>
      </c>
      <c r="C777" s="146" t="s">
        <v>20</v>
      </c>
      <c r="E777" s="173">
        <v>23</v>
      </c>
      <c r="G777" s="41"/>
      <c r="H777" s="20"/>
      <c r="I777" s="20"/>
      <c r="J777" s="41"/>
      <c r="K777" s="20"/>
    </row>
    <row r="778" spans="1:16">
      <c r="A778" s="173">
        <v>24</v>
      </c>
      <c r="C778" s="146"/>
      <c r="E778" s="173">
        <v>24</v>
      </c>
      <c r="G778" s="41"/>
      <c r="H778" s="20"/>
      <c r="I778" s="20"/>
      <c r="J778" s="41"/>
      <c r="K778" s="20"/>
    </row>
    <row r="779" spans="1:16">
      <c r="A779" s="173"/>
      <c r="E779" s="173">
        <v>25</v>
      </c>
      <c r="F779" s="176" t="s">
        <v>1</v>
      </c>
      <c r="G779" s="194"/>
      <c r="H779" s="194"/>
      <c r="I779" s="194"/>
      <c r="J779" s="194"/>
      <c r="K779" s="194"/>
    </row>
    <row r="780" spans="1:16">
      <c r="A780" s="173">
        <v>25</v>
      </c>
      <c r="C780" s="146" t="s">
        <v>19</v>
      </c>
      <c r="G780" s="20">
        <f>SUM(G769:G778)</f>
        <v>0</v>
      </c>
      <c r="H780" s="20">
        <f>SUM(H769:H778)</f>
        <v>0</v>
      </c>
      <c r="I780" s="193"/>
      <c r="J780" s="20">
        <f>SUM(J769:J778)</f>
        <v>0</v>
      </c>
      <c r="K780" s="20">
        <f>SUM(K769:K778)</f>
        <v>0</v>
      </c>
    </row>
    <row r="781" spans="1:16">
      <c r="F781" s="176" t="s">
        <v>1</v>
      </c>
      <c r="G781" s="175"/>
      <c r="H781" s="175"/>
      <c r="I781" s="175"/>
      <c r="J781" s="175"/>
      <c r="K781" s="175"/>
    </row>
    <row r="782" spans="1:16">
      <c r="A782" s="146"/>
      <c r="C782" s="21" t="s">
        <v>18</v>
      </c>
    </row>
    <row r="784" spans="1:16">
      <c r="A784" s="146"/>
    </row>
    <row r="785" spans="1:11">
      <c r="A785" s="32" t="str">
        <f>$A$83</f>
        <v>Institution No.:  GFC</v>
      </c>
      <c r="B785" s="190"/>
      <c r="C785" s="190"/>
      <c r="D785" s="190"/>
      <c r="E785" s="192"/>
      <c r="F785" s="190"/>
      <c r="G785" s="189"/>
      <c r="H785" s="191"/>
      <c r="I785" s="190"/>
      <c r="J785" s="189"/>
      <c r="K785" s="188" t="s">
        <v>17</v>
      </c>
    </row>
    <row r="786" spans="1:11">
      <c r="A786" s="366" t="s">
        <v>16</v>
      </c>
      <c r="B786" s="366"/>
      <c r="C786" s="366"/>
      <c r="D786" s="366"/>
      <c r="E786" s="366"/>
      <c r="F786" s="366"/>
      <c r="G786" s="366"/>
      <c r="H786" s="366"/>
      <c r="I786" s="366"/>
      <c r="J786" s="366"/>
      <c r="K786" s="366"/>
    </row>
    <row r="787" spans="1:11">
      <c r="A787" s="32" t="str">
        <f>$A$42</f>
        <v xml:space="preserve">NAME: </v>
      </c>
      <c r="C787" s="21" t="str">
        <f>$D$20</f>
        <v>University of Colorado</v>
      </c>
      <c r="H787" s="187"/>
      <c r="K787" s="30" t="str">
        <f>$K$3</f>
        <v>Date: October 13, 2015</v>
      </c>
    </row>
    <row r="788" spans="1:11">
      <c r="A788" s="181" t="s">
        <v>1</v>
      </c>
      <c r="B788" s="181" t="s">
        <v>1</v>
      </c>
      <c r="C788" s="181" t="s">
        <v>1</v>
      </c>
      <c r="D788" s="181" t="s">
        <v>1</v>
      </c>
      <c r="E788" s="181" t="s">
        <v>1</v>
      </c>
      <c r="F788" s="181" t="s">
        <v>1</v>
      </c>
      <c r="G788" s="175" t="s">
        <v>1</v>
      </c>
      <c r="H788" s="175" t="s">
        <v>1</v>
      </c>
      <c r="I788" s="181" t="s">
        <v>1</v>
      </c>
      <c r="J788" s="175" t="s">
        <v>1</v>
      </c>
      <c r="K788" s="180" t="s">
        <v>1</v>
      </c>
    </row>
    <row r="789" spans="1:11">
      <c r="A789" s="186" t="s">
        <v>15</v>
      </c>
      <c r="E789" s="186" t="s">
        <v>15</v>
      </c>
      <c r="F789" s="173"/>
      <c r="G789" s="185"/>
      <c r="H789" s="182" t="str">
        <f>H44</f>
        <v>2014-15</v>
      </c>
      <c r="I789" s="184"/>
      <c r="J789" s="183"/>
      <c r="K789" s="182" t="str">
        <f>K44</f>
        <v>2015-16</v>
      </c>
    </row>
    <row r="790" spans="1:11">
      <c r="A790" s="186" t="s">
        <v>11</v>
      </c>
      <c r="C790" s="173" t="s">
        <v>12</v>
      </c>
      <c r="E790" s="186" t="s">
        <v>11</v>
      </c>
      <c r="F790" s="173"/>
      <c r="G790" s="185"/>
      <c r="H790" s="182" t="s">
        <v>10</v>
      </c>
      <c r="I790" s="184"/>
      <c r="J790" s="183"/>
      <c r="K790" s="182" t="s">
        <v>9</v>
      </c>
    </row>
    <row r="791" spans="1:11">
      <c r="A791" s="181" t="s">
        <v>1</v>
      </c>
      <c r="B791" s="181" t="s">
        <v>1</v>
      </c>
      <c r="C791" s="181" t="s">
        <v>1</v>
      </c>
      <c r="D791" s="181" t="s">
        <v>1</v>
      </c>
      <c r="E791" s="181" t="s">
        <v>1</v>
      </c>
      <c r="F791" s="181" t="s">
        <v>1</v>
      </c>
      <c r="G791" s="175" t="s">
        <v>1</v>
      </c>
      <c r="H791" s="175" t="s">
        <v>1</v>
      </c>
      <c r="I791" s="181" t="s">
        <v>1</v>
      </c>
      <c r="J791" s="175" t="s">
        <v>1</v>
      </c>
      <c r="K791" s="180" t="s">
        <v>1</v>
      </c>
    </row>
    <row r="792" spans="1:11">
      <c r="A792" s="177">
        <v>1</v>
      </c>
      <c r="C792" s="21" t="s">
        <v>8</v>
      </c>
      <c r="E792" s="177">
        <v>1</v>
      </c>
      <c r="G792" s="20"/>
      <c r="H792" s="20"/>
      <c r="I792" s="20"/>
      <c r="J792" s="20"/>
      <c r="K792" s="20"/>
    </row>
    <row r="793" spans="1:11">
      <c r="A793" s="177">
        <v>2</v>
      </c>
      <c r="C793" s="21" t="s">
        <v>288</v>
      </c>
      <c r="E793" s="177">
        <v>2</v>
      </c>
      <c r="G793" s="20"/>
      <c r="H793" s="20">
        <f>960141</f>
        <v>960141</v>
      </c>
      <c r="I793" s="20"/>
      <c r="J793" s="20"/>
      <c r="K793" s="20">
        <f>1700000+57392</f>
        <v>1757392</v>
      </c>
    </row>
    <row r="794" spans="1:11">
      <c r="A794" s="177">
        <v>3</v>
      </c>
      <c r="C794" s="21" t="s">
        <v>287</v>
      </c>
      <c r="E794" s="177">
        <v>3</v>
      </c>
      <c r="G794" s="20"/>
      <c r="H794" s="20">
        <f>190000+150727</f>
        <v>340727</v>
      </c>
      <c r="I794" s="20"/>
      <c r="J794" s="20"/>
      <c r="K794" s="20">
        <v>661263</v>
      </c>
    </row>
    <row r="795" spans="1:11">
      <c r="A795" s="177">
        <v>4</v>
      </c>
      <c r="C795" s="21" t="s">
        <v>286</v>
      </c>
      <c r="E795" s="177">
        <v>4</v>
      </c>
      <c r="G795" s="20"/>
      <c r="H795" s="20">
        <f>165000+448575</f>
        <v>613575</v>
      </c>
      <c r="I795" s="20"/>
      <c r="J795" s="20"/>
      <c r="K795" s="20">
        <v>736232</v>
      </c>
    </row>
    <row r="796" spans="1:11">
      <c r="A796" s="177">
        <v>5</v>
      </c>
      <c r="C796" s="146" t="s">
        <v>285</v>
      </c>
      <c r="E796" s="177">
        <v>5</v>
      </c>
      <c r="G796" s="20"/>
      <c r="H796" s="20">
        <f>763965</f>
        <v>763965</v>
      </c>
      <c r="I796" s="20"/>
      <c r="J796" s="20"/>
      <c r="K796" s="20">
        <v>763965</v>
      </c>
    </row>
    <row r="797" spans="1:11">
      <c r="A797" s="177">
        <v>6</v>
      </c>
      <c r="C797" s="21" t="s">
        <v>284</v>
      </c>
      <c r="E797" s="177">
        <v>6</v>
      </c>
      <c r="G797" s="20"/>
      <c r="H797" s="20"/>
      <c r="I797" s="20"/>
      <c r="J797" s="20"/>
      <c r="K797" s="20">
        <v>209525</v>
      </c>
    </row>
    <row r="798" spans="1:11">
      <c r="A798" s="177">
        <v>7</v>
      </c>
      <c r="E798" s="177">
        <v>7</v>
      </c>
      <c r="G798" s="20"/>
      <c r="H798" s="20"/>
      <c r="I798" s="20"/>
      <c r="J798" s="20"/>
      <c r="K798" s="20"/>
    </row>
    <row r="799" spans="1:11">
      <c r="A799" s="177">
        <v>8</v>
      </c>
      <c r="E799" s="177">
        <v>8</v>
      </c>
      <c r="G799" s="20"/>
      <c r="H799" s="20"/>
      <c r="I799" s="20"/>
      <c r="J799" s="20"/>
      <c r="K799" s="20"/>
    </row>
    <row r="800" spans="1:11">
      <c r="A800" s="177">
        <v>9</v>
      </c>
      <c r="E800" s="177">
        <v>9</v>
      </c>
      <c r="G800" s="20"/>
      <c r="H800" s="20"/>
      <c r="I800" s="20"/>
      <c r="J800" s="20"/>
      <c r="K800" s="20"/>
    </row>
    <row r="801" spans="1:11">
      <c r="A801" s="177"/>
      <c r="E801" s="177"/>
      <c r="F801" s="176" t="s">
        <v>1</v>
      </c>
      <c r="G801" s="179" t="s">
        <v>1</v>
      </c>
      <c r="H801" s="179" t="s">
        <v>1</v>
      </c>
      <c r="I801" s="179" t="s">
        <v>1</v>
      </c>
      <c r="J801" s="179" t="s">
        <v>1</v>
      </c>
      <c r="K801" s="179" t="s">
        <v>1</v>
      </c>
    </row>
    <row r="802" spans="1:11">
      <c r="A802" s="177">
        <v>10</v>
      </c>
      <c r="C802" s="21" t="s">
        <v>7</v>
      </c>
      <c r="E802" s="177">
        <v>10</v>
      </c>
      <c r="G802" s="20"/>
      <c r="H802" s="20">
        <f>SUM(H792:H800)</f>
        <v>2678408</v>
      </c>
      <c r="I802" s="20"/>
      <c r="J802" s="20"/>
      <c r="K802" s="20">
        <f>SUM(K792:K800)</f>
        <v>4128377</v>
      </c>
    </row>
    <row r="803" spans="1:11">
      <c r="A803" s="177"/>
      <c r="E803" s="177"/>
      <c r="F803" s="176" t="s">
        <v>1</v>
      </c>
      <c r="G803" s="179" t="s">
        <v>1</v>
      </c>
      <c r="H803" s="179" t="s">
        <v>1</v>
      </c>
      <c r="I803" s="179" t="s">
        <v>1</v>
      </c>
      <c r="J803" s="179" t="s">
        <v>1</v>
      </c>
      <c r="K803" s="179" t="s">
        <v>1</v>
      </c>
    </row>
    <row r="804" spans="1:11">
      <c r="A804" s="177">
        <v>11</v>
      </c>
      <c r="E804" s="177">
        <v>11</v>
      </c>
      <c r="G804" s="20"/>
      <c r="H804" s="20"/>
      <c r="I804" s="20"/>
      <c r="J804" s="20"/>
      <c r="K804" s="20"/>
    </row>
    <row r="805" spans="1:11">
      <c r="A805" s="177">
        <v>12</v>
      </c>
      <c r="C805" s="146" t="s">
        <v>6</v>
      </c>
      <c r="E805" s="177">
        <v>12</v>
      </c>
      <c r="G805" s="20"/>
      <c r="H805" s="20">
        <v>5882370</v>
      </c>
      <c r="I805" s="20"/>
      <c r="J805" s="20"/>
      <c r="K805" s="20">
        <f>939442+131352+-1028654+179800</f>
        <v>221940</v>
      </c>
    </row>
    <row r="806" spans="1:11">
      <c r="A806" s="177">
        <v>13</v>
      </c>
      <c r="C806" s="21" t="s">
        <v>5</v>
      </c>
      <c r="E806" s="177">
        <v>13</v>
      </c>
      <c r="G806" s="20"/>
      <c r="H806" s="20">
        <v>4</v>
      </c>
      <c r="I806" s="20"/>
      <c r="J806" s="20"/>
      <c r="K806" s="20">
        <v>2</v>
      </c>
    </row>
    <row r="807" spans="1:11">
      <c r="A807" s="177">
        <v>14</v>
      </c>
      <c r="C807" s="21" t="s">
        <v>283</v>
      </c>
      <c r="E807" s="177">
        <v>14</v>
      </c>
      <c r="G807" s="20"/>
      <c r="H807" s="20">
        <f>1709349+419428-437069</f>
        <v>1691708</v>
      </c>
      <c r="I807" s="20"/>
      <c r="J807" s="20"/>
      <c r="K807" s="20">
        <v>1627245</v>
      </c>
    </row>
    <row r="808" spans="1:11">
      <c r="A808" s="177">
        <v>15</v>
      </c>
      <c r="E808" s="177">
        <v>15</v>
      </c>
      <c r="G808" s="20"/>
      <c r="H808" s="20"/>
      <c r="I808" s="20"/>
      <c r="J808" s="20"/>
      <c r="K808" s="20"/>
    </row>
    <row r="809" spans="1:11">
      <c r="A809" s="177">
        <v>16</v>
      </c>
      <c r="E809" s="177">
        <v>16</v>
      </c>
      <c r="G809" s="20"/>
      <c r="H809" s="20"/>
      <c r="I809" s="20"/>
      <c r="J809" s="20"/>
      <c r="K809" s="20"/>
    </row>
    <row r="810" spans="1:11">
      <c r="A810" s="177">
        <v>17</v>
      </c>
      <c r="C810" s="178"/>
      <c r="D810" s="19"/>
      <c r="E810" s="177">
        <v>17</v>
      </c>
      <c r="G810" s="20"/>
      <c r="H810" s="20"/>
      <c r="I810" s="20"/>
      <c r="J810" s="20"/>
      <c r="K810" s="20"/>
    </row>
    <row r="811" spans="1:11">
      <c r="A811" s="177">
        <v>18</v>
      </c>
      <c r="C811" s="19"/>
      <c r="D811" s="19"/>
      <c r="E811" s="177">
        <v>18</v>
      </c>
      <c r="G811" s="20"/>
      <c r="H811" s="20"/>
      <c r="I811" s="20"/>
      <c r="J811" s="20"/>
      <c r="K811" s="20"/>
    </row>
    <row r="812" spans="1:11">
      <c r="A812" s="177"/>
      <c r="C812" s="19"/>
      <c r="D812" s="19"/>
      <c r="E812" s="177"/>
      <c r="F812" s="176" t="s">
        <v>1</v>
      </c>
      <c r="G812" s="175" t="s">
        <v>1</v>
      </c>
      <c r="H812" s="175" t="s">
        <v>1</v>
      </c>
      <c r="I812" s="175" t="s">
        <v>1</v>
      </c>
      <c r="J812" s="175" t="s">
        <v>1</v>
      </c>
      <c r="K812" s="175" t="s">
        <v>1</v>
      </c>
    </row>
    <row r="813" spans="1:11">
      <c r="A813" s="177">
        <v>19</v>
      </c>
      <c r="C813" s="21" t="s">
        <v>4</v>
      </c>
      <c r="D813" s="19"/>
      <c r="E813" s="177">
        <v>19</v>
      </c>
      <c r="G813" s="20"/>
      <c r="H813" s="20">
        <f>SUM(H804:H811)</f>
        <v>7574082</v>
      </c>
      <c r="I813" s="20"/>
      <c r="J813" s="20"/>
      <c r="K813" s="20">
        <f>SUM(K804:K811)</f>
        <v>1849187</v>
      </c>
    </row>
    <row r="814" spans="1:11">
      <c r="A814" s="177"/>
      <c r="C814" s="19"/>
      <c r="D814" s="19"/>
      <c r="E814" s="177"/>
      <c r="F814" s="176" t="s">
        <v>1</v>
      </c>
      <c r="G814" s="175" t="s">
        <v>1</v>
      </c>
      <c r="H814" s="175" t="s">
        <v>1</v>
      </c>
      <c r="I814" s="175" t="s">
        <v>1</v>
      </c>
      <c r="J814" s="175" t="s">
        <v>1</v>
      </c>
      <c r="K814" s="175" t="s">
        <v>1</v>
      </c>
    </row>
    <row r="815" spans="1:11">
      <c r="A815" s="177"/>
      <c r="C815" s="19"/>
      <c r="D815" s="19"/>
      <c r="E815" s="177"/>
    </row>
    <row r="816" spans="1:11">
      <c r="A816" s="177">
        <v>20</v>
      </c>
      <c r="C816" s="146" t="s">
        <v>3</v>
      </c>
      <c r="E816" s="177">
        <v>20</v>
      </c>
      <c r="G816" s="20"/>
      <c r="H816" s="20">
        <f>SUM(H802,H813)</f>
        <v>10252490</v>
      </c>
      <c r="I816" s="20"/>
      <c r="J816" s="20"/>
      <c r="K816" s="20">
        <f>SUM(K802,K813)</f>
        <v>5977564</v>
      </c>
    </row>
    <row r="817" spans="3:11">
      <c r="C817" s="32" t="s">
        <v>2</v>
      </c>
      <c r="E817" s="172"/>
      <c r="F817" s="176" t="s">
        <v>1</v>
      </c>
      <c r="G817" s="175" t="s">
        <v>1</v>
      </c>
      <c r="H817" s="175" t="s">
        <v>1</v>
      </c>
      <c r="I817" s="175" t="s">
        <v>1</v>
      </c>
      <c r="J817" s="175" t="s">
        <v>1</v>
      </c>
      <c r="K817" s="175" t="s">
        <v>1</v>
      </c>
    </row>
    <row r="818" spans="3:11">
      <c r="C818" s="146" t="s">
        <v>0</v>
      </c>
    </row>
    <row r="819" spans="3:11">
      <c r="D819" s="146"/>
      <c r="I819" s="174"/>
    </row>
    <row r="820" spans="3:11">
      <c r="D820" s="146"/>
      <c r="I820" s="174"/>
    </row>
    <row r="821" spans="3:11">
      <c r="D821" s="146"/>
      <c r="I821" s="174"/>
    </row>
    <row r="822" spans="3:11">
      <c r="D822" s="146"/>
      <c r="I822" s="174"/>
    </row>
    <row r="823" spans="3:11">
      <c r="D823" s="146"/>
      <c r="I823" s="174"/>
    </row>
    <row r="824" spans="3:11">
      <c r="D824" s="146"/>
      <c r="I824" s="174"/>
    </row>
    <row r="825" spans="3:11">
      <c r="D825" s="146"/>
      <c r="I825" s="174"/>
    </row>
    <row r="826" spans="3:11">
      <c r="D826" s="146"/>
      <c r="I826" s="174"/>
    </row>
    <row r="827" spans="3:11">
      <c r="D827" s="146"/>
      <c r="I827" s="174"/>
    </row>
    <row r="828" spans="3:11">
      <c r="D828" s="146"/>
      <c r="I828" s="174"/>
    </row>
    <row r="829" spans="3:11">
      <c r="D829" s="146"/>
      <c r="I829" s="174"/>
    </row>
    <row r="830" spans="3:11">
      <c r="D830" s="146"/>
      <c r="I830" s="174"/>
    </row>
    <row r="831" spans="3:11">
      <c r="D831" s="146"/>
      <c r="I831" s="174"/>
    </row>
    <row r="832" spans="3:11">
      <c r="D832" s="146"/>
      <c r="I832" s="174"/>
    </row>
    <row r="833" spans="4:9">
      <c r="D833" s="146"/>
      <c r="I833" s="174"/>
    </row>
    <row r="834" spans="4:9">
      <c r="D834" s="146"/>
      <c r="I834" s="174"/>
    </row>
    <row r="835" spans="4:9">
      <c r="D835" s="146"/>
      <c r="I835" s="174"/>
    </row>
    <row r="836" spans="4:9">
      <c r="D836" s="146"/>
      <c r="I836" s="174"/>
    </row>
    <row r="837" spans="4:9">
      <c r="D837" s="146"/>
      <c r="I837" s="174"/>
    </row>
    <row r="838" spans="4:9">
      <c r="D838" s="146"/>
      <c r="I838" s="174"/>
    </row>
    <row r="839" spans="4:9">
      <c r="D839" s="146"/>
      <c r="I839" s="174"/>
    </row>
    <row r="840" spans="4:9">
      <c r="D840" s="146"/>
      <c r="I840" s="174"/>
    </row>
    <row r="841" spans="4:9">
      <c r="D841" s="146"/>
      <c r="I841" s="174"/>
    </row>
    <row r="842" spans="4:9">
      <c r="D842" s="146"/>
      <c r="I842" s="174"/>
    </row>
    <row r="843" spans="4:9">
      <c r="D843" s="146"/>
      <c r="I843" s="174"/>
    </row>
    <row r="882" spans="4:6">
      <c r="D882" s="173"/>
      <c r="F882" s="172"/>
    </row>
  </sheetData>
  <mergeCells count="31">
    <mergeCell ref="A711:K711"/>
    <mergeCell ref="C259:G259"/>
    <mergeCell ref="C745:J745"/>
    <mergeCell ref="A749:K749"/>
    <mergeCell ref="A786:K786"/>
    <mergeCell ref="A489:K489"/>
    <mergeCell ref="A526:K526"/>
    <mergeCell ref="A563:K563"/>
    <mergeCell ref="A600:K600"/>
    <mergeCell ref="A637:K637"/>
    <mergeCell ref="A674:K674"/>
    <mergeCell ref="A5:K5"/>
    <mergeCell ref="A8:K8"/>
    <mergeCell ref="A9:K9"/>
    <mergeCell ref="A20:C20"/>
    <mergeCell ref="A36:K36"/>
    <mergeCell ref="A175:K175"/>
    <mergeCell ref="A128:K128"/>
    <mergeCell ref="M646:M647"/>
    <mergeCell ref="O646:O647"/>
    <mergeCell ref="A41:K41"/>
    <mergeCell ref="A450:K450"/>
    <mergeCell ref="C213:I213"/>
    <mergeCell ref="B227:K227"/>
    <mergeCell ref="C321:J321"/>
    <mergeCell ref="A412:K412"/>
    <mergeCell ref="C79:J79"/>
    <mergeCell ref="A84:K84"/>
    <mergeCell ref="C121:J121"/>
    <mergeCell ref="C135:D135"/>
    <mergeCell ref="C139:D139"/>
  </mergeCells>
  <pageMargins left="0.7" right="0.7" top="0.75" bottom="0.75" header="0.3" footer="0.3"/>
  <pageSetup scale="53" fitToHeight="47" orientation="landscape" r:id="rId1"/>
  <rowBreaks count="19" manualBreakCount="19">
    <brk id="39" max="10" man="1"/>
    <brk id="82" max="10" man="1"/>
    <brk id="124" max="10" man="1"/>
    <brk id="172" max="10" man="1"/>
    <brk id="224" max="10" man="1"/>
    <brk id="274" max="10" man="1"/>
    <brk id="323" max="10" man="1"/>
    <brk id="357" max="10" man="1"/>
    <brk id="408" max="10" man="1"/>
    <brk id="447" max="10" man="1"/>
    <brk id="486" max="16383" man="1"/>
    <brk id="523" max="10" man="1"/>
    <brk id="560" max="10" man="1"/>
    <brk id="597" max="10" man="1"/>
    <brk id="634" max="10" man="1"/>
    <brk id="671" max="10" man="1"/>
    <brk id="708" max="10" man="1"/>
    <brk id="747" max="10" man="1"/>
    <brk id="7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882"/>
  <sheetViews>
    <sheetView showGridLines="0" zoomScaleNormal="100" zoomScaleSheetLayoutView="40" workbookViewId="0"/>
  </sheetViews>
  <sheetFormatPr defaultColWidth="11" defaultRowHeight="12"/>
  <cols>
    <col min="1" max="1" width="5.28515625" style="1" customWidth="1"/>
    <col min="2" max="2" width="2.140625" style="1" customWidth="1"/>
    <col min="3" max="3" width="35" style="1" customWidth="1"/>
    <col min="4" max="4" width="32.7109375" style="1" customWidth="1"/>
    <col min="5" max="5" width="9.28515625" style="1" customWidth="1"/>
    <col min="6" max="6" width="8.5703125" style="1" customWidth="1"/>
    <col min="7" max="7" width="17" style="3" customWidth="1"/>
    <col min="8" max="8" width="17" style="2" customWidth="1"/>
    <col min="9" max="9" width="7.5703125" style="1" customWidth="1"/>
    <col min="10" max="10" width="15.140625" style="3" customWidth="1"/>
    <col min="11" max="11" width="19.42578125" style="2" customWidth="1"/>
    <col min="12" max="256" width="11" style="1"/>
    <col min="257" max="257" width="5.28515625" style="1" customWidth="1"/>
    <col min="258" max="258" width="2.140625" style="1" customWidth="1"/>
    <col min="259" max="259" width="35" style="1" customWidth="1"/>
    <col min="260" max="260" width="32.7109375" style="1" customWidth="1"/>
    <col min="261" max="261" width="9.28515625" style="1" customWidth="1"/>
    <col min="262" max="262" width="8.5703125" style="1" customWidth="1"/>
    <col min="263" max="264" width="17" style="1" customWidth="1"/>
    <col min="265" max="265" width="7.5703125" style="1" customWidth="1"/>
    <col min="266" max="266" width="15.140625" style="1" customWidth="1"/>
    <col min="267" max="267" width="19.42578125" style="1" customWidth="1"/>
    <col min="268" max="512" width="11" style="1"/>
    <col min="513" max="513" width="5.28515625" style="1" customWidth="1"/>
    <col min="514" max="514" width="2.140625" style="1" customWidth="1"/>
    <col min="515" max="515" width="35" style="1" customWidth="1"/>
    <col min="516" max="516" width="32.7109375" style="1" customWidth="1"/>
    <col min="517" max="517" width="9.28515625" style="1" customWidth="1"/>
    <col min="518" max="518" width="8.5703125" style="1" customWidth="1"/>
    <col min="519" max="520" width="17" style="1" customWidth="1"/>
    <col min="521" max="521" width="7.5703125" style="1" customWidth="1"/>
    <col min="522" max="522" width="15.140625" style="1" customWidth="1"/>
    <col min="523" max="523" width="19.42578125" style="1" customWidth="1"/>
    <col min="524" max="768" width="11" style="1"/>
    <col min="769" max="769" width="5.28515625" style="1" customWidth="1"/>
    <col min="770" max="770" width="2.140625" style="1" customWidth="1"/>
    <col min="771" max="771" width="35" style="1" customWidth="1"/>
    <col min="772" max="772" width="32.7109375" style="1" customWidth="1"/>
    <col min="773" max="773" width="9.28515625" style="1" customWidth="1"/>
    <col min="774" max="774" width="8.5703125" style="1" customWidth="1"/>
    <col min="775" max="776" width="17" style="1" customWidth="1"/>
    <col min="777" max="777" width="7.5703125" style="1" customWidth="1"/>
    <col min="778" max="778" width="15.140625" style="1" customWidth="1"/>
    <col min="779" max="779" width="19.42578125" style="1" customWidth="1"/>
    <col min="780" max="1024" width="11" style="1"/>
    <col min="1025" max="1025" width="5.28515625" style="1" customWidth="1"/>
    <col min="1026" max="1026" width="2.140625" style="1" customWidth="1"/>
    <col min="1027" max="1027" width="35" style="1" customWidth="1"/>
    <col min="1028" max="1028" width="32.7109375" style="1" customWidth="1"/>
    <col min="1029" max="1029" width="9.28515625" style="1" customWidth="1"/>
    <col min="1030" max="1030" width="8.5703125" style="1" customWidth="1"/>
    <col min="1031" max="1032" width="17" style="1" customWidth="1"/>
    <col min="1033" max="1033" width="7.5703125" style="1" customWidth="1"/>
    <col min="1034" max="1034" width="15.140625" style="1" customWidth="1"/>
    <col min="1035" max="1035" width="19.42578125" style="1" customWidth="1"/>
    <col min="1036" max="1280" width="11" style="1"/>
    <col min="1281" max="1281" width="5.28515625" style="1" customWidth="1"/>
    <col min="1282" max="1282" width="2.140625" style="1" customWidth="1"/>
    <col min="1283" max="1283" width="35" style="1" customWidth="1"/>
    <col min="1284" max="1284" width="32.7109375" style="1" customWidth="1"/>
    <col min="1285" max="1285" width="9.28515625" style="1" customWidth="1"/>
    <col min="1286" max="1286" width="8.5703125" style="1" customWidth="1"/>
    <col min="1287" max="1288" width="17" style="1" customWidth="1"/>
    <col min="1289" max="1289" width="7.5703125" style="1" customWidth="1"/>
    <col min="1290" max="1290" width="15.140625" style="1" customWidth="1"/>
    <col min="1291" max="1291" width="19.42578125" style="1" customWidth="1"/>
    <col min="1292" max="1536" width="11" style="1"/>
    <col min="1537" max="1537" width="5.28515625" style="1" customWidth="1"/>
    <col min="1538" max="1538" width="2.140625" style="1" customWidth="1"/>
    <col min="1539" max="1539" width="35" style="1" customWidth="1"/>
    <col min="1540" max="1540" width="32.7109375" style="1" customWidth="1"/>
    <col min="1541" max="1541" width="9.28515625" style="1" customWidth="1"/>
    <col min="1542" max="1542" width="8.5703125" style="1" customWidth="1"/>
    <col min="1543" max="1544" width="17" style="1" customWidth="1"/>
    <col min="1545" max="1545" width="7.5703125" style="1" customWidth="1"/>
    <col min="1546" max="1546" width="15.140625" style="1" customWidth="1"/>
    <col min="1547" max="1547" width="19.42578125" style="1" customWidth="1"/>
    <col min="1548" max="1792" width="11" style="1"/>
    <col min="1793" max="1793" width="5.28515625" style="1" customWidth="1"/>
    <col min="1794" max="1794" width="2.140625" style="1" customWidth="1"/>
    <col min="1795" max="1795" width="35" style="1" customWidth="1"/>
    <col min="1796" max="1796" width="32.7109375" style="1" customWidth="1"/>
    <col min="1797" max="1797" width="9.28515625" style="1" customWidth="1"/>
    <col min="1798" max="1798" width="8.5703125" style="1" customWidth="1"/>
    <col min="1799" max="1800" width="17" style="1" customWidth="1"/>
    <col min="1801" max="1801" width="7.5703125" style="1" customWidth="1"/>
    <col min="1802" max="1802" width="15.140625" style="1" customWidth="1"/>
    <col min="1803" max="1803" width="19.42578125" style="1" customWidth="1"/>
    <col min="1804" max="2048" width="11" style="1"/>
    <col min="2049" max="2049" width="5.28515625" style="1" customWidth="1"/>
    <col min="2050" max="2050" width="2.140625" style="1" customWidth="1"/>
    <col min="2051" max="2051" width="35" style="1" customWidth="1"/>
    <col min="2052" max="2052" width="32.7109375" style="1" customWidth="1"/>
    <col min="2053" max="2053" width="9.28515625" style="1" customWidth="1"/>
    <col min="2054" max="2054" width="8.5703125" style="1" customWidth="1"/>
    <col min="2055" max="2056" width="17" style="1" customWidth="1"/>
    <col min="2057" max="2057" width="7.5703125" style="1" customWidth="1"/>
    <col min="2058" max="2058" width="15.140625" style="1" customWidth="1"/>
    <col min="2059" max="2059" width="19.42578125" style="1" customWidth="1"/>
    <col min="2060" max="2304" width="11" style="1"/>
    <col min="2305" max="2305" width="5.28515625" style="1" customWidth="1"/>
    <col min="2306" max="2306" width="2.140625" style="1" customWidth="1"/>
    <col min="2307" max="2307" width="35" style="1" customWidth="1"/>
    <col min="2308" max="2308" width="32.7109375" style="1" customWidth="1"/>
    <col min="2309" max="2309" width="9.28515625" style="1" customWidth="1"/>
    <col min="2310" max="2310" width="8.5703125" style="1" customWidth="1"/>
    <col min="2311" max="2312" width="17" style="1" customWidth="1"/>
    <col min="2313" max="2313" width="7.5703125" style="1" customWidth="1"/>
    <col min="2314" max="2314" width="15.140625" style="1" customWidth="1"/>
    <col min="2315" max="2315" width="19.42578125" style="1" customWidth="1"/>
    <col min="2316" max="2560" width="11" style="1"/>
    <col min="2561" max="2561" width="5.28515625" style="1" customWidth="1"/>
    <col min="2562" max="2562" width="2.140625" style="1" customWidth="1"/>
    <col min="2563" max="2563" width="35" style="1" customWidth="1"/>
    <col min="2564" max="2564" width="32.7109375" style="1" customWidth="1"/>
    <col min="2565" max="2565" width="9.28515625" style="1" customWidth="1"/>
    <col min="2566" max="2566" width="8.5703125" style="1" customWidth="1"/>
    <col min="2567" max="2568" width="17" style="1" customWidth="1"/>
    <col min="2569" max="2569" width="7.5703125" style="1" customWidth="1"/>
    <col min="2570" max="2570" width="15.140625" style="1" customWidth="1"/>
    <col min="2571" max="2571" width="19.42578125" style="1" customWidth="1"/>
    <col min="2572" max="2816" width="11" style="1"/>
    <col min="2817" max="2817" width="5.28515625" style="1" customWidth="1"/>
    <col min="2818" max="2818" width="2.140625" style="1" customWidth="1"/>
    <col min="2819" max="2819" width="35" style="1" customWidth="1"/>
    <col min="2820" max="2820" width="32.7109375" style="1" customWidth="1"/>
    <col min="2821" max="2821" width="9.28515625" style="1" customWidth="1"/>
    <col min="2822" max="2822" width="8.5703125" style="1" customWidth="1"/>
    <col min="2823" max="2824" width="17" style="1" customWidth="1"/>
    <col min="2825" max="2825" width="7.5703125" style="1" customWidth="1"/>
    <col min="2826" max="2826" width="15.140625" style="1" customWidth="1"/>
    <col min="2827" max="2827" width="19.42578125" style="1" customWidth="1"/>
    <col min="2828" max="3072" width="11" style="1"/>
    <col min="3073" max="3073" width="5.28515625" style="1" customWidth="1"/>
    <col min="3074" max="3074" width="2.140625" style="1" customWidth="1"/>
    <col min="3075" max="3075" width="35" style="1" customWidth="1"/>
    <col min="3076" max="3076" width="32.7109375" style="1" customWidth="1"/>
    <col min="3077" max="3077" width="9.28515625" style="1" customWidth="1"/>
    <col min="3078" max="3078" width="8.5703125" style="1" customWidth="1"/>
    <col min="3079" max="3080" width="17" style="1" customWidth="1"/>
    <col min="3081" max="3081" width="7.5703125" style="1" customWidth="1"/>
    <col min="3082" max="3082" width="15.140625" style="1" customWidth="1"/>
    <col min="3083" max="3083" width="19.42578125" style="1" customWidth="1"/>
    <col min="3084" max="3328" width="11" style="1"/>
    <col min="3329" max="3329" width="5.28515625" style="1" customWidth="1"/>
    <col min="3330" max="3330" width="2.140625" style="1" customWidth="1"/>
    <col min="3331" max="3331" width="35" style="1" customWidth="1"/>
    <col min="3332" max="3332" width="32.7109375" style="1" customWidth="1"/>
    <col min="3333" max="3333" width="9.28515625" style="1" customWidth="1"/>
    <col min="3334" max="3334" width="8.5703125" style="1" customWidth="1"/>
    <col min="3335" max="3336" width="17" style="1" customWidth="1"/>
    <col min="3337" max="3337" width="7.5703125" style="1" customWidth="1"/>
    <col min="3338" max="3338" width="15.140625" style="1" customWidth="1"/>
    <col min="3339" max="3339" width="19.42578125" style="1" customWidth="1"/>
    <col min="3340" max="3584" width="11" style="1"/>
    <col min="3585" max="3585" width="5.28515625" style="1" customWidth="1"/>
    <col min="3586" max="3586" width="2.140625" style="1" customWidth="1"/>
    <col min="3587" max="3587" width="35" style="1" customWidth="1"/>
    <col min="3588" max="3588" width="32.7109375" style="1" customWidth="1"/>
    <col min="3589" max="3589" width="9.28515625" style="1" customWidth="1"/>
    <col min="3590" max="3590" width="8.5703125" style="1" customWidth="1"/>
    <col min="3591" max="3592" width="17" style="1" customWidth="1"/>
    <col min="3593" max="3593" width="7.5703125" style="1" customWidth="1"/>
    <col min="3594" max="3594" width="15.140625" style="1" customWidth="1"/>
    <col min="3595" max="3595" width="19.42578125" style="1" customWidth="1"/>
    <col min="3596" max="3840" width="11" style="1"/>
    <col min="3841" max="3841" width="5.28515625" style="1" customWidth="1"/>
    <col min="3842" max="3842" width="2.140625" style="1" customWidth="1"/>
    <col min="3843" max="3843" width="35" style="1" customWidth="1"/>
    <col min="3844" max="3844" width="32.7109375" style="1" customWidth="1"/>
    <col min="3845" max="3845" width="9.28515625" style="1" customWidth="1"/>
    <col min="3846" max="3846" width="8.5703125" style="1" customWidth="1"/>
    <col min="3847" max="3848" width="17" style="1" customWidth="1"/>
    <col min="3849" max="3849" width="7.5703125" style="1" customWidth="1"/>
    <col min="3850" max="3850" width="15.140625" style="1" customWidth="1"/>
    <col min="3851" max="3851" width="19.42578125" style="1" customWidth="1"/>
    <col min="3852" max="4096" width="11" style="1"/>
    <col min="4097" max="4097" width="5.28515625" style="1" customWidth="1"/>
    <col min="4098" max="4098" width="2.140625" style="1" customWidth="1"/>
    <col min="4099" max="4099" width="35" style="1" customWidth="1"/>
    <col min="4100" max="4100" width="32.7109375" style="1" customWidth="1"/>
    <col min="4101" max="4101" width="9.28515625" style="1" customWidth="1"/>
    <col min="4102" max="4102" width="8.5703125" style="1" customWidth="1"/>
    <col min="4103" max="4104" width="17" style="1" customWidth="1"/>
    <col min="4105" max="4105" width="7.5703125" style="1" customWidth="1"/>
    <col min="4106" max="4106" width="15.140625" style="1" customWidth="1"/>
    <col min="4107" max="4107" width="19.42578125" style="1" customWidth="1"/>
    <col min="4108" max="4352" width="11" style="1"/>
    <col min="4353" max="4353" width="5.28515625" style="1" customWidth="1"/>
    <col min="4354" max="4354" width="2.140625" style="1" customWidth="1"/>
    <col min="4355" max="4355" width="35" style="1" customWidth="1"/>
    <col min="4356" max="4356" width="32.7109375" style="1" customWidth="1"/>
    <col min="4357" max="4357" width="9.28515625" style="1" customWidth="1"/>
    <col min="4358" max="4358" width="8.5703125" style="1" customWidth="1"/>
    <col min="4359" max="4360" width="17" style="1" customWidth="1"/>
    <col min="4361" max="4361" width="7.5703125" style="1" customWidth="1"/>
    <col min="4362" max="4362" width="15.140625" style="1" customWidth="1"/>
    <col min="4363" max="4363" width="19.42578125" style="1" customWidth="1"/>
    <col min="4364" max="4608" width="11" style="1"/>
    <col min="4609" max="4609" width="5.28515625" style="1" customWidth="1"/>
    <col min="4610" max="4610" width="2.140625" style="1" customWidth="1"/>
    <col min="4611" max="4611" width="35" style="1" customWidth="1"/>
    <col min="4612" max="4612" width="32.7109375" style="1" customWidth="1"/>
    <col min="4613" max="4613" width="9.28515625" style="1" customWidth="1"/>
    <col min="4614" max="4614" width="8.5703125" style="1" customWidth="1"/>
    <col min="4615" max="4616" width="17" style="1" customWidth="1"/>
    <col min="4617" max="4617" width="7.5703125" style="1" customWidth="1"/>
    <col min="4618" max="4618" width="15.140625" style="1" customWidth="1"/>
    <col min="4619" max="4619" width="19.42578125" style="1" customWidth="1"/>
    <col min="4620" max="4864" width="11" style="1"/>
    <col min="4865" max="4865" width="5.28515625" style="1" customWidth="1"/>
    <col min="4866" max="4866" width="2.140625" style="1" customWidth="1"/>
    <col min="4867" max="4867" width="35" style="1" customWidth="1"/>
    <col min="4868" max="4868" width="32.7109375" style="1" customWidth="1"/>
    <col min="4869" max="4869" width="9.28515625" style="1" customWidth="1"/>
    <col min="4870" max="4870" width="8.5703125" style="1" customWidth="1"/>
    <col min="4871" max="4872" width="17" style="1" customWidth="1"/>
    <col min="4873" max="4873" width="7.5703125" style="1" customWidth="1"/>
    <col min="4874" max="4874" width="15.140625" style="1" customWidth="1"/>
    <col min="4875" max="4875" width="19.42578125" style="1" customWidth="1"/>
    <col min="4876" max="5120" width="11" style="1"/>
    <col min="5121" max="5121" width="5.28515625" style="1" customWidth="1"/>
    <col min="5122" max="5122" width="2.140625" style="1" customWidth="1"/>
    <col min="5123" max="5123" width="35" style="1" customWidth="1"/>
    <col min="5124" max="5124" width="32.7109375" style="1" customWidth="1"/>
    <col min="5125" max="5125" width="9.28515625" style="1" customWidth="1"/>
    <col min="5126" max="5126" width="8.5703125" style="1" customWidth="1"/>
    <col min="5127" max="5128" width="17" style="1" customWidth="1"/>
    <col min="5129" max="5129" width="7.5703125" style="1" customWidth="1"/>
    <col min="5130" max="5130" width="15.140625" style="1" customWidth="1"/>
    <col min="5131" max="5131" width="19.42578125" style="1" customWidth="1"/>
    <col min="5132" max="5376" width="11" style="1"/>
    <col min="5377" max="5377" width="5.28515625" style="1" customWidth="1"/>
    <col min="5378" max="5378" width="2.140625" style="1" customWidth="1"/>
    <col min="5379" max="5379" width="35" style="1" customWidth="1"/>
    <col min="5380" max="5380" width="32.7109375" style="1" customWidth="1"/>
    <col min="5381" max="5381" width="9.28515625" style="1" customWidth="1"/>
    <col min="5382" max="5382" width="8.5703125" style="1" customWidth="1"/>
    <col min="5383" max="5384" width="17" style="1" customWidth="1"/>
    <col min="5385" max="5385" width="7.5703125" style="1" customWidth="1"/>
    <col min="5386" max="5386" width="15.140625" style="1" customWidth="1"/>
    <col min="5387" max="5387" width="19.42578125" style="1" customWidth="1"/>
    <col min="5388" max="5632" width="11" style="1"/>
    <col min="5633" max="5633" width="5.28515625" style="1" customWidth="1"/>
    <col min="5634" max="5634" width="2.140625" style="1" customWidth="1"/>
    <col min="5635" max="5635" width="35" style="1" customWidth="1"/>
    <col min="5636" max="5636" width="32.7109375" style="1" customWidth="1"/>
    <col min="5637" max="5637" width="9.28515625" style="1" customWidth="1"/>
    <col min="5638" max="5638" width="8.5703125" style="1" customWidth="1"/>
    <col min="5639" max="5640" width="17" style="1" customWidth="1"/>
    <col min="5641" max="5641" width="7.5703125" style="1" customWidth="1"/>
    <col min="5642" max="5642" width="15.140625" style="1" customWidth="1"/>
    <col min="5643" max="5643" width="19.42578125" style="1" customWidth="1"/>
    <col min="5644" max="5888" width="11" style="1"/>
    <col min="5889" max="5889" width="5.28515625" style="1" customWidth="1"/>
    <col min="5890" max="5890" width="2.140625" style="1" customWidth="1"/>
    <col min="5891" max="5891" width="35" style="1" customWidth="1"/>
    <col min="5892" max="5892" width="32.7109375" style="1" customWidth="1"/>
    <col min="5893" max="5893" width="9.28515625" style="1" customWidth="1"/>
    <col min="5894" max="5894" width="8.5703125" style="1" customWidth="1"/>
    <col min="5895" max="5896" width="17" style="1" customWidth="1"/>
    <col min="5897" max="5897" width="7.5703125" style="1" customWidth="1"/>
    <col min="5898" max="5898" width="15.140625" style="1" customWidth="1"/>
    <col min="5899" max="5899" width="19.42578125" style="1" customWidth="1"/>
    <col min="5900" max="6144" width="11" style="1"/>
    <col min="6145" max="6145" width="5.28515625" style="1" customWidth="1"/>
    <col min="6146" max="6146" width="2.140625" style="1" customWidth="1"/>
    <col min="6147" max="6147" width="35" style="1" customWidth="1"/>
    <col min="6148" max="6148" width="32.7109375" style="1" customWidth="1"/>
    <col min="6149" max="6149" width="9.28515625" style="1" customWidth="1"/>
    <col min="6150" max="6150" width="8.5703125" style="1" customWidth="1"/>
    <col min="6151" max="6152" width="17" style="1" customWidth="1"/>
    <col min="6153" max="6153" width="7.5703125" style="1" customWidth="1"/>
    <col min="6154" max="6154" width="15.140625" style="1" customWidth="1"/>
    <col min="6155" max="6155" width="19.42578125" style="1" customWidth="1"/>
    <col min="6156" max="6400" width="11" style="1"/>
    <col min="6401" max="6401" width="5.28515625" style="1" customWidth="1"/>
    <col min="6402" max="6402" width="2.140625" style="1" customWidth="1"/>
    <col min="6403" max="6403" width="35" style="1" customWidth="1"/>
    <col min="6404" max="6404" width="32.7109375" style="1" customWidth="1"/>
    <col min="6405" max="6405" width="9.28515625" style="1" customWidth="1"/>
    <col min="6406" max="6406" width="8.5703125" style="1" customWidth="1"/>
    <col min="6407" max="6408" width="17" style="1" customWidth="1"/>
    <col min="6409" max="6409" width="7.5703125" style="1" customWidth="1"/>
    <col min="6410" max="6410" width="15.140625" style="1" customWidth="1"/>
    <col min="6411" max="6411" width="19.42578125" style="1" customWidth="1"/>
    <col min="6412" max="6656" width="11" style="1"/>
    <col min="6657" max="6657" width="5.28515625" style="1" customWidth="1"/>
    <col min="6658" max="6658" width="2.140625" style="1" customWidth="1"/>
    <col min="6659" max="6659" width="35" style="1" customWidth="1"/>
    <col min="6660" max="6660" width="32.7109375" style="1" customWidth="1"/>
    <col min="6661" max="6661" width="9.28515625" style="1" customWidth="1"/>
    <col min="6662" max="6662" width="8.5703125" style="1" customWidth="1"/>
    <col min="6663" max="6664" width="17" style="1" customWidth="1"/>
    <col min="6665" max="6665" width="7.5703125" style="1" customWidth="1"/>
    <col min="6666" max="6666" width="15.140625" style="1" customWidth="1"/>
    <col min="6667" max="6667" width="19.42578125" style="1" customWidth="1"/>
    <col min="6668" max="6912" width="11" style="1"/>
    <col min="6913" max="6913" width="5.28515625" style="1" customWidth="1"/>
    <col min="6914" max="6914" width="2.140625" style="1" customWidth="1"/>
    <col min="6915" max="6915" width="35" style="1" customWidth="1"/>
    <col min="6916" max="6916" width="32.7109375" style="1" customWidth="1"/>
    <col min="6917" max="6917" width="9.28515625" style="1" customWidth="1"/>
    <col min="6918" max="6918" width="8.5703125" style="1" customWidth="1"/>
    <col min="6919" max="6920" width="17" style="1" customWidth="1"/>
    <col min="6921" max="6921" width="7.5703125" style="1" customWidth="1"/>
    <col min="6922" max="6922" width="15.140625" style="1" customWidth="1"/>
    <col min="6923" max="6923" width="19.42578125" style="1" customWidth="1"/>
    <col min="6924" max="7168" width="11" style="1"/>
    <col min="7169" max="7169" width="5.28515625" style="1" customWidth="1"/>
    <col min="7170" max="7170" width="2.140625" style="1" customWidth="1"/>
    <col min="7171" max="7171" width="35" style="1" customWidth="1"/>
    <col min="7172" max="7172" width="32.7109375" style="1" customWidth="1"/>
    <col min="7173" max="7173" width="9.28515625" style="1" customWidth="1"/>
    <col min="7174" max="7174" width="8.5703125" style="1" customWidth="1"/>
    <col min="7175" max="7176" width="17" style="1" customWidth="1"/>
    <col min="7177" max="7177" width="7.5703125" style="1" customWidth="1"/>
    <col min="7178" max="7178" width="15.140625" style="1" customWidth="1"/>
    <col min="7179" max="7179" width="19.42578125" style="1" customWidth="1"/>
    <col min="7180" max="7424" width="11" style="1"/>
    <col min="7425" max="7425" width="5.28515625" style="1" customWidth="1"/>
    <col min="7426" max="7426" width="2.140625" style="1" customWidth="1"/>
    <col min="7427" max="7427" width="35" style="1" customWidth="1"/>
    <col min="7428" max="7428" width="32.7109375" style="1" customWidth="1"/>
    <col min="7429" max="7429" width="9.28515625" style="1" customWidth="1"/>
    <col min="7430" max="7430" width="8.5703125" style="1" customWidth="1"/>
    <col min="7431" max="7432" width="17" style="1" customWidth="1"/>
    <col min="7433" max="7433" width="7.5703125" style="1" customWidth="1"/>
    <col min="7434" max="7434" width="15.140625" style="1" customWidth="1"/>
    <col min="7435" max="7435" width="19.42578125" style="1" customWidth="1"/>
    <col min="7436" max="7680" width="11" style="1"/>
    <col min="7681" max="7681" width="5.28515625" style="1" customWidth="1"/>
    <col min="7682" max="7682" width="2.140625" style="1" customWidth="1"/>
    <col min="7683" max="7683" width="35" style="1" customWidth="1"/>
    <col min="7684" max="7684" width="32.7109375" style="1" customWidth="1"/>
    <col min="7685" max="7685" width="9.28515625" style="1" customWidth="1"/>
    <col min="7686" max="7686" width="8.5703125" style="1" customWidth="1"/>
    <col min="7687" max="7688" width="17" style="1" customWidth="1"/>
    <col min="7689" max="7689" width="7.5703125" style="1" customWidth="1"/>
    <col min="7690" max="7690" width="15.140625" style="1" customWidth="1"/>
    <col min="7691" max="7691" width="19.42578125" style="1" customWidth="1"/>
    <col min="7692" max="7936" width="11" style="1"/>
    <col min="7937" max="7937" width="5.28515625" style="1" customWidth="1"/>
    <col min="7938" max="7938" width="2.140625" style="1" customWidth="1"/>
    <col min="7939" max="7939" width="35" style="1" customWidth="1"/>
    <col min="7940" max="7940" width="32.7109375" style="1" customWidth="1"/>
    <col min="7941" max="7941" width="9.28515625" style="1" customWidth="1"/>
    <col min="7942" max="7942" width="8.5703125" style="1" customWidth="1"/>
    <col min="7943" max="7944" width="17" style="1" customWidth="1"/>
    <col min="7945" max="7945" width="7.5703125" style="1" customWidth="1"/>
    <col min="7946" max="7946" width="15.140625" style="1" customWidth="1"/>
    <col min="7947" max="7947" width="19.42578125" style="1" customWidth="1"/>
    <col min="7948" max="8192" width="11" style="1"/>
    <col min="8193" max="8193" width="5.28515625" style="1" customWidth="1"/>
    <col min="8194" max="8194" width="2.140625" style="1" customWidth="1"/>
    <col min="8195" max="8195" width="35" style="1" customWidth="1"/>
    <col min="8196" max="8196" width="32.7109375" style="1" customWidth="1"/>
    <col min="8197" max="8197" width="9.28515625" style="1" customWidth="1"/>
    <col min="8198" max="8198" width="8.5703125" style="1" customWidth="1"/>
    <col min="8199" max="8200" width="17" style="1" customWidth="1"/>
    <col min="8201" max="8201" width="7.5703125" style="1" customWidth="1"/>
    <col min="8202" max="8202" width="15.140625" style="1" customWidth="1"/>
    <col min="8203" max="8203" width="19.42578125" style="1" customWidth="1"/>
    <col min="8204" max="8448" width="11" style="1"/>
    <col min="8449" max="8449" width="5.28515625" style="1" customWidth="1"/>
    <col min="8450" max="8450" width="2.140625" style="1" customWidth="1"/>
    <col min="8451" max="8451" width="35" style="1" customWidth="1"/>
    <col min="8452" max="8452" width="32.7109375" style="1" customWidth="1"/>
    <col min="8453" max="8453" width="9.28515625" style="1" customWidth="1"/>
    <col min="8454" max="8454" width="8.5703125" style="1" customWidth="1"/>
    <col min="8455" max="8456" width="17" style="1" customWidth="1"/>
    <col min="8457" max="8457" width="7.5703125" style="1" customWidth="1"/>
    <col min="8458" max="8458" width="15.140625" style="1" customWidth="1"/>
    <col min="8459" max="8459" width="19.42578125" style="1" customWidth="1"/>
    <col min="8460" max="8704" width="11" style="1"/>
    <col min="8705" max="8705" width="5.28515625" style="1" customWidth="1"/>
    <col min="8706" max="8706" width="2.140625" style="1" customWidth="1"/>
    <col min="8707" max="8707" width="35" style="1" customWidth="1"/>
    <col min="8708" max="8708" width="32.7109375" style="1" customWidth="1"/>
    <col min="8709" max="8709" width="9.28515625" style="1" customWidth="1"/>
    <col min="8710" max="8710" width="8.5703125" style="1" customWidth="1"/>
    <col min="8711" max="8712" width="17" style="1" customWidth="1"/>
    <col min="8713" max="8713" width="7.5703125" style="1" customWidth="1"/>
    <col min="8714" max="8714" width="15.140625" style="1" customWidth="1"/>
    <col min="8715" max="8715" width="19.42578125" style="1" customWidth="1"/>
    <col min="8716" max="8960" width="11" style="1"/>
    <col min="8961" max="8961" width="5.28515625" style="1" customWidth="1"/>
    <col min="8962" max="8962" width="2.140625" style="1" customWidth="1"/>
    <col min="8963" max="8963" width="35" style="1" customWidth="1"/>
    <col min="8964" max="8964" width="32.7109375" style="1" customWidth="1"/>
    <col min="8965" max="8965" width="9.28515625" style="1" customWidth="1"/>
    <col min="8966" max="8966" width="8.5703125" style="1" customWidth="1"/>
    <col min="8967" max="8968" width="17" style="1" customWidth="1"/>
    <col min="8969" max="8969" width="7.5703125" style="1" customWidth="1"/>
    <col min="8970" max="8970" width="15.140625" style="1" customWidth="1"/>
    <col min="8971" max="8971" width="19.42578125" style="1" customWidth="1"/>
    <col min="8972" max="9216" width="11" style="1"/>
    <col min="9217" max="9217" width="5.28515625" style="1" customWidth="1"/>
    <col min="9218" max="9218" width="2.140625" style="1" customWidth="1"/>
    <col min="9219" max="9219" width="35" style="1" customWidth="1"/>
    <col min="9220" max="9220" width="32.7109375" style="1" customWidth="1"/>
    <col min="9221" max="9221" width="9.28515625" style="1" customWidth="1"/>
    <col min="9222" max="9222" width="8.5703125" style="1" customWidth="1"/>
    <col min="9223" max="9224" width="17" style="1" customWidth="1"/>
    <col min="9225" max="9225" width="7.5703125" style="1" customWidth="1"/>
    <col min="9226" max="9226" width="15.140625" style="1" customWidth="1"/>
    <col min="9227" max="9227" width="19.42578125" style="1" customWidth="1"/>
    <col min="9228" max="9472" width="11" style="1"/>
    <col min="9473" max="9473" width="5.28515625" style="1" customWidth="1"/>
    <col min="9474" max="9474" width="2.140625" style="1" customWidth="1"/>
    <col min="9475" max="9475" width="35" style="1" customWidth="1"/>
    <col min="9476" max="9476" width="32.7109375" style="1" customWidth="1"/>
    <col min="9477" max="9477" width="9.28515625" style="1" customWidth="1"/>
    <col min="9478" max="9478" width="8.5703125" style="1" customWidth="1"/>
    <col min="9479" max="9480" width="17" style="1" customWidth="1"/>
    <col min="9481" max="9481" width="7.5703125" style="1" customWidth="1"/>
    <col min="9482" max="9482" width="15.140625" style="1" customWidth="1"/>
    <col min="9483" max="9483" width="19.42578125" style="1" customWidth="1"/>
    <col min="9484" max="9728" width="11" style="1"/>
    <col min="9729" max="9729" width="5.28515625" style="1" customWidth="1"/>
    <col min="9730" max="9730" width="2.140625" style="1" customWidth="1"/>
    <col min="9731" max="9731" width="35" style="1" customWidth="1"/>
    <col min="9732" max="9732" width="32.7109375" style="1" customWidth="1"/>
    <col min="9733" max="9733" width="9.28515625" style="1" customWidth="1"/>
    <col min="9734" max="9734" width="8.5703125" style="1" customWidth="1"/>
    <col min="9735" max="9736" width="17" style="1" customWidth="1"/>
    <col min="9737" max="9737" width="7.5703125" style="1" customWidth="1"/>
    <col min="9738" max="9738" width="15.140625" style="1" customWidth="1"/>
    <col min="9739" max="9739" width="19.42578125" style="1" customWidth="1"/>
    <col min="9740" max="9984" width="11" style="1"/>
    <col min="9985" max="9985" width="5.28515625" style="1" customWidth="1"/>
    <col min="9986" max="9986" width="2.140625" style="1" customWidth="1"/>
    <col min="9987" max="9987" width="35" style="1" customWidth="1"/>
    <col min="9988" max="9988" width="32.7109375" style="1" customWidth="1"/>
    <col min="9989" max="9989" width="9.28515625" style="1" customWidth="1"/>
    <col min="9990" max="9990" width="8.5703125" style="1" customWidth="1"/>
    <col min="9991" max="9992" width="17" style="1" customWidth="1"/>
    <col min="9993" max="9993" width="7.5703125" style="1" customWidth="1"/>
    <col min="9994" max="9994" width="15.140625" style="1" customWidth="1"/>
    <col min="9995" max="9995" width="19.42578125" style="1" customWidth="1"/>
    <col min="9996" max="10240" width="11" style="1"/>
    <col min="10241" max="10241" width="5.28515625" style="1" customWidth="1"/>
    <col min="10242" max="10242" width="2.140625" style="1" customWidth="1"/>
    <col min="10243" max="10243" width="35" style="1" customWidth="1"/>
    <col min="10244" max="10244" width="32.7109375" style="1" customWidth="1"/>
    <col min="10245" max="10245" width="9.28515625" style="1" customWidth="1"/>
    <col min="10246" max="10246" width="8.5703125" style="1" customWidth="1"/>
    <col min="10247" max="10248" width="17" style="1" customWidth="1"/>
    <col min="10249" max="10249" width="7.5703125" style="1" customWidth="1"/>
    <col min="10250" max="10250" width="15.140625" style="1" customWidth="1"/>
    <col min="10251" max="10251" width="19.42578125" style="1" customWidth="1"/>
    <col min="10252" max="10496" width="11" style="1"/>
    <col min="10497" max="10497" width="5.28515625" style="1" customWidth="1"/>
    <col min="10498" max="10498" width="2.140625" style="1" customWidth="1"/>
    <col min="10499" max="10499" width="35" style="1" customWidth="1"/>
    <col min="10500" max="10500" width="32.7109375" style="1" customWidth="1"/>
    <col min="10501" max="10501" width="9.28515625" style="1" customWidth="1"/>
    <col min="10502" max="10502" width="8.5703125" style="1" customWidth="1"/>
    <col min="10503" max="10504" width="17" style="1" customWidth="1"/>
    <col min="10505" max="10505" width="7.5703125" style="1" customWidth="1"/>
    <col min="10506" max="10506" width="15.140625" style="1" customWidth="1"/>
    <col min="10507" max="10507" width="19.42578125" style="1" customWidth="1"/>
    <col min="10508" max="10752" width="11" style="1"/>
    <col min="10753" max="10753" width="5.28515625" style="1" customWidth="1"/>
    <col min="10754" max="10754" width="2.140625" style="1" customWidth="1"/>
    <col min="10755" max="10755" width="35" style="1" customWidth="1"/>
    <col min="10756" max="10756" width="32.7109375" style="1" customWidth="1"/>
    <col min="10757" max="10757" width="9.28515625" style="1" customWidth="1"/>
    <col min="10758" max="10758" width="8.5703125" style="1" customWidth="1"/>
    <col min="10759" max="10760" width="17" style="1" customWidth="1"/>
    <col min="10761" max="10761" width="7.5703125" style="1" customWidth="1"/>
    <col min="10762" max="10762" width="15.140625" style="1" customWidth="1"/>
    <col min="10763" max="10763" width="19.42578125" style="1" customWidth="1"/>
    <col min="10764" max="11008" width="11" style="1"/>
    <col min="11009" max="11009" width="5.28515625" style="1" customWidth="1"/>
    <col min="11010" max="11010" width="2.140625" style="1" customWidth="1"/>
    <col min="11011" max="11011" width="35" style="1" customWidth="1"/>
    <col min="11012" max="11012" width="32.7109375" style="1" customWidth="1"/>
    <col min="11013" max="11013" width="9.28515625" style="1" customWidth="1"/>
    <col min="11014" max="11014" width="8.5703125" style="1" customWidth="1"/>
    <col min="11015" max="11016" width="17" style="1" customWidth="1"/>
    <col min="11017" max="11017" width="7.5703125" style="1" customWidth="1"/>
    <col min="11018" max="11018" width="15.140625" style="1" customWidth="1"/>
    <col min="11019" max="11019" width="19.42578125" style="1" customWidth="1"/>
    <col min="11020" max="11264" width="11" style="1"/>
    <col min="11265" max="11265" width="5.28515625" style="1" customWidth="1"/>
    <col min="11266" max="11266" width="2.140625" style="1" customWidth="1"/>
    <col min="11267" max="11267" width="35" style="1" customWidth="1"/>
    <col min="11268" max="11268" width="32.7109375" style="1" customWidth="1"/>
    <col min="11269" max="11269" width="9.28515625" style="1" customWidth="1"/>
    <col min="11270" max="11270" width="8.5703125" style="1" customWidth="1"/>
    <col min="11271" max="11272" width="17" style="1" customWidth="1"/>
    <col min="11273" max="11273" width="7.5703125" style="1" customWidth="1"/>
    <col min="11274" max="11274" width="15.140625" style="1" customWidth="1"/>
    <col min="11275" max="11275" width="19.42578125" style="1" customWidth="1"/>
    <col min="11276" max="11520" width="11" style="1"/>
    <col min="11521" max="11521" width="5.28515625" style="1" customWidth="1"/>
    <col min="11522" max="11522" width="2.140625" style="1" customWidth="1"/>
    <col min="11523" max="11523" width="35" style="1" customWidth="1"/>
    <col min="11524" max="11524" width="32.7109375" style="1" customWidth="1"/>
    <col min="11525" max="11525" width="9.28515625" style="1" customWidth="1"/>
    <col min="11526" max="11526" width="8.5703125" style="1" customWidth="1"/>
    <col min="11527" max="11528" width="17" style="1" customWidth="1"/>
    <col min="11529" max="11529" width="7.5703125" style="1" customWidth="1"/>
    <col min="11530" max="11530" width="15.140625" style="1" customWidth="1"/>
    <col min="11531" max="11531" width="19.42578125" style="1" customWidth="1"/>
    <col min="11532" max="11776" width="11" style="1"/>
    <col min="11777" max="11777" width="5.28515625" style="1" customWidth="1"/>
    <col min="11778" max="11778" width="2.140625" style="1" customWidth="1"/>
    <col min="11779" max="11779" width="35" style="1" customWidth="1"/>
    <col min="11780" max="11780" width="32.7109375" style="1" customWidth="1"/>
    <col min="11781" max="11781" width="9.28515625" style="1" customWidth="1"/>
    <col min="11782" max="11782" width="8.5703125" style="1" customWidth="1"/>
    <col min="11783" max="11784" width="17" style="1" customWidth="1"/>
    <col min="11785" max="11785" width="7.5703125" style="1" customWidth="1"/>
    <col min="11786" max="11786" width="15.140625" style="1" customWidth="1"/>
    <col min="11787" max="11787" width="19.42578125" style="1" customWidth="1"/>
    <col min="11788" max="12032" width="11" style="1"/>
    <col min="12033" max="12033" width="5.28515625" style="1" customWidth="1"/>
    <col min="12034" max="12034" width="2.140625" style="1" customWidth="1"/>
    <col min="12035" max="12035" width="35" style="1" customWidth="1"/>
    <col min="12036" max="12036" width="32.7109375" style="1" customWidth="1"/>
    <col min="12037" max="12037" width="9.28515625" style="1" customWidth="1"/>
    <col min="12038" max="12038" width="8.5703125" style="1" customWidth="1"/>
    <col min="12039" max="12040" width="17" style="1" customWidth="1"/>
    <col min="12041" max="12041" width="7.5703125" style="1" customWidth="1"/>
    <col min="12042" max="12042" width="15.140625" style="1" customWidth="1"/>
    <col min="12043" max="12043" width="19.42578125" style="1" customWidth="1"/>
    <col min="12044" max="12288" width="11" style="1"/>
    <col min="12289" max="12289" width="5.28515625" style="1" customWidth="1"/>
    <col min="12290" max="12290" width="2.140625" style="1" customWidth="1"/>
    <col min="12291" max="12291" width="35" style="1" customWidth="1"/>
    <col min="12292" max="12292" width="32.7109375" style="1" customWidth="1"/>
    <col min="12293" max="12293" width="9.28515625" style="1" customWidth="1"/>
    <col min="12294" max="12294" width="8.5703125" style="1" customWidth="1"/>
    <col min="12295" max="12296" width="17" style="1" customWidth="1"/>
    <col min="12297" max="12297" width="7.5703125" style="1" customWidth="1"/>
    <col min="12298" max="12298" width="15.140625" style="1" customWidth="1"/>
    <col min="12299" max="12299" width="19.42578125" style="1" customWidth="1"/>
    <col min="12300" max="12544" width="11" style="1"/>
    <col min="12545" max="12545" width="5.28515625" style="1" customWidth="1"/>
    <col min="12546" max="12546" width="2.140625" style="1" customWidth="1"/>
    <col min="12547" max="12547" width="35" style="1" customWidth="1"/>
    <col min="12548" max="12548" width="32.7109375" style="1" customWidth="1"/>
    <col min="12549" max="12549" width="9.28515625" style="1" customWidth="1"/>
    <col min="12550" max="12550" width="8.5703125" style="1" customWidth="1"/>
    <col min="12551" max="12552" width="17" style="1" customWidth="1"/>
    <col min="12553" max="12553" width="7.5703125" style="1" customWidth="1"/>
    <col min="12554" max="12554" width="15.140625" style="1" customWidth="1"/>
    <col min="12555" max="12555" width="19.42578125" style="1" customWidth="1"/>
    <col min="12556" max="12800" width="11" style="1"/>
    <col min="12801" max="12801" width="5.28515625" style="1" customWidth="1"/>
    <col min="12802" max="12802" width="2.140625" style="1" customWidth="1"/>
    <col min="12803" max="12803" width="35" style="1" customWidth="1"/>
    <col min="12804" max="12804" width="32.7109375" style="1" customWidth="1"/>
    <col min="12805" max="12805" width="9.28515625" style="1" customWidth="1"/>
    <col min="12806" max="12806" width="8.5703125" style="1" customWidth="1"/>
    <col min="12807" max="12808" width="17" style="1" customWidth="1"/>
    <col min="12809" max="12809" width="7.5703125" style="1" customWidth="1"/>
    <col min="12810" max="12810" width="15.140625" style="1" customWidth="1"/>
    <col min="12811" max="12811" width="19.42578125" style="1" customWidth="1"/>
    <col min="12812" max="13056" width="11" style="1"/>
    <col min="13057" max="13057" width="5.28515625" style="1" customWidth="1"/>
    <col min="13058" max="13058" width="2.140625" style="1" customWidth="1"/>
    <col min="13059" max="13059" width="35" style="1" customWidth="1"/>
    <col min="13060" max="13060" width="32.7109375" style="1" customWidth="1"/>
    <col min="13061" max="13061" width="9.28515625" style="1" customWidth="1"/>
    <col min="13062" max="13062" width="8.5703125" style="1" customWidth="1"/>
    <col min="13063" max="13064" width="17" style="1" customWidth="1"/>
    <col min="13065" max="13065" width="7.5703125" style="1" customWidth="1"/>
    <col min="13066" max="13066" width="15.140625" style="1" customWidth="1"/>
    <col min="13067" max="13067" width="19.42578125" style="1" customWidth="1"/>
    <col min="13068" max="13312" width="11" style="1"/>
    <col min="13313" max="13313" width="5.28515625" style="1" customWidth="1"/>
    <col min="13314" max="13314" width="2.140625" style="1" customWidth="1"/>
    <col min="13315" max="13315" width="35" style="1" customWidth="1"/>
    <col min="13316" max="13316" width="32.7109375" style="1" customWidth="1"/>
    <col min="13317" max="13317" width="9.28515625" style="1" customWidth="1"/>
    <col min="13318" max="13318" width="8.5703125" style="1" customWidth="1"/>
    <col min="13319" max="13320" width="17" style="1" customWidth="1"/>
    <col min="13321" max="13321" width="7.5703125" style="1" customWidth="1"/>
    <col min="13322" max="13322" width="15.140625" style="1" customWidth="1"/>
    <col min="13323" max="13323" width="19.42578125" style="1" customWidth="1"/>
    <col min="13324" max="13568" width="11" style="1"/>
    <col min="13569" max="13569" width="5.28515625" style="1" customWidth="1"/>
    <col min="13570" max="13570" width="2.140625" style="1" customWidth="1"/>
    <col min="13571" max="13571" width="35" style="1" customWidth="1"/>
    <col min="13572" max="13572" width="32.7109375" style="1" customWidth="1"/>
    <col min="13573" max="13573" width="9.28515625" style="1" customWidth="1"/>
    <col min="13574" max="13574" width="8.5703125" style="1" customWidth="1"/>
    <col min="13575" max="13576" width="17" style="1" customWidth="1"/>
    <col min="13577" max="13577" width="7.5703125" style="1" customWidth="1"/>
    <col min="13578" max="13578" width="15.140625" style="1" customWidth="1"/>
    <col min="13579" max="13579" width="19.42578125" style="1" customWidth="1"/>
    <col min="13580" max="13824" width="11" style="1"/>
    <col min="13825" max="13825" width="5.28515625" style="1" customWidth="1"/>
    <col min="13826" max="13826" width="2.140625" style="1" customWidth="1"/>
    <col min="13827" max="13827" width="35" style="1" customWidth="1"/>
    <col min="13828" max="13828" width="32.7109375" style="1" customWidth="1"/>
    <col min="13829" max="13829" width="9.28515625" style="1" customWidth="1"/>
    <col min="13830" max="13830" width="8.5703125" style="1" customWidth="1"/>
    <col min="13831" max="13832" width="17" style="1" customWidth="1"/>
    <col min="13833" max="13833" width="7.5703125" style="1" customWidth="1"/>
    <col min="13834" max="13834" width="15.140625" style="1" customWidth="1"/>
    <col min="13835" max="13835" width="19.42578125" style="1" customWidth="1"/>
    <col min="13836" max="14080" width="11" style="1"/>
    <col min="14081" max="14081" width="5.28515625" style="1" customWidth="1"/>
    <col min="14082" max="14082" width="2.140625" style="1" customWidth="1"/>
    <col min="14083" max="14083" width="35" style="1" customWidth="1"/>
    <col min="14084" max="14084" width="32.7109375" style="1" customWidth="1"/>
    <col min="14085" max="14085" width="9.28515625" style="1" customWidth="1"/>
    <col min="14086" max="14086" width="8.5703125" style="1" customWidth="1"/>
    <col min="14087" max="14088" width="17" style="1" customWidth="1"/>
    <col min="14089" max="14089" width="7.5703125" style="1" customWidth="1"/>
    <col min="14090" max="14090" width="15.140625" style="1" customWidth="1"/>
    <col min="14091" max="14091" width="19.42578125" style="1" customWidth="1"/>
    <col min="14092" max="14336" width="11" style="1"/>
    <col min="14337" max="14337" width="5.28515625" style="1" customWidth="1"/>
    <col min="14338" max="14338" width="2.140625" style="1" customWidth="1"/>
    <col min="14339" max="14339" width="35" style="1" customWidth="1"/>
    <col min="14340" max="14340" width="32.7109375" style="1" customWidth="1"/>
    <col min="14341" max="14341" width="9.28515625" style="1" customWidth="1"/>
    <col min="14342" max="14342" width="8.5703125" style="1" customWidth="1"/>
    <col min="14343" max="14344" width="17" style="1" customWidth="1"/>
    <col min="14345" max="14345" width="7.5703125" style="1" customWidth="1"/>
    <col min="14346" max="14346" width="15.140625" style="1" customWidth="1"/>
    <col min="14347" max="14347" width="19.42578125" style="1" customWidth="1"/>
    <col min="14348" max="14592" width="11" style="1"/>
    <col min="14593" max="14593" width="5.28515625" style="1" customWidth="1"/>
    <col min="14594" max="14594" width="2.140625" style="1" customWidth="1"/>
    <col min="14595" max="14595" width="35" style="1" customWidth="1"/>
    <col min="14596" max="14596" width="32.7109375" style="1" customWidth="1"/>
    <col min="14597" max="14597" width="9.28515625" style="1" customWidth="1"/>
    <col min="14598" max="14598" width="8.5703125" style="1" customWidth="1"/>
    <col min="14599" max="14600" width="17" style="1" customWidth="1"/>
    <col min="14601" max="14601" width="7.5703125" style="1" customWidth="1"/>
    <col min="14602" max="14602" width="15.140625" style="1" customWidth="1"/>
    <col min="14603" max="14603" width="19.42578125" style="1" customWidth="1"/>
    <col min="14604" max="14848" width="11" style="1"/>
    <col min="14849" max="14849" width="5.28515625" style="1" customWidth="1"/>
    <col min="14850" max="14850" width="2.140625" style="1" customWidth="1"/>
    <col min="14851" max="14851" width="35" style="1" customWidth="1"/>
    <col min="14852" max="14852" width="32.7109375" style="1" customWidth="1"/>
    <col min="14853" max="14853" width="9.28515625" style="1" customWidth="1"/>
    <col min="14854" max="14854" width="8.5703125" style="1" customWidth="1"/>
    <col min="14855" max="14856" width="17" style="1" customWidth="1"/>
    <col min="14857" max="14857" width="7.5703125" style="1" customWidth="1"/>
    <col min="14858" max="14858" width="15.140625" style="1" customWidth="1"/>
    <col min="14859" max="14859" width="19.42578125" style="1" customWidth="1"/>
    <col min="14860" max="15104" width="11" style="1"/>
    <col min="15105" max="15105" width="5.28515625" style="1" customWidth="1"/>
    <col min="15106" max="15106" width="2.140625" style="1" customWidth="1"/>
    <col min="15107" max="15107" width="35" style="1" customWidth="1"/>
    <col min="15108" max="15108" width="32.7109375" style="1" customWidth="1"/>
    <col min="15109" max="15109" width="9.28515625" style="1" customWidth="1"/>
    <col min="15110" max="15110" width="8.5703125" style="1" customWidth="1"/>
    <col min="15111" max="15112" width="17" style="1" customWidth="1"/>
    <col min="15113" max="15113" width="7.5703125" style="1" customWidth="1"/>
    <col min="15114" max="15114" width="15.140625" style="1" customWidth="1"/>
    <col min="15115" max="15115" width="19.42578125" style="1" customWidth="1"/>
    <col min="15116" max="15360" width="11" style="1"/>
    <col min="15361" max="15361" width="5.28515625" style="1" customWidth="1"/>
    <col min="15362" max="15362" width="2.140625" style="1" customWidth="1"/>
    <col min="15363" max="15363" width="35" style="1" customWidth="1"/>
    <col min="15364" max="15364" width="32.7109375" style="1" customWidth="1"/>
    <col min="15365" max="15365" width="9.28515625" style="1" customWidth="1"/>
    <col min="15366" max="15366" width="8.5703125" style="1" customWidth="1"/>
    <col min="15367" max="15368" width="17" style="1" customWidth="1"/>
    <col min="15369" max="15369" width="7.5703125" style="1" customWidth="1"/>
    <col min="15370" max="15370" width="15.140625" style="1" customWidth="1"/>
    <col min="15371" max="15371" width="19.42578125" style="1" customWidth="1"/>
    <col min="15372" max="15616" width="11" style="1"/>
    <col min="15617" max="15617" width="5.28515625" style="1" customWidth="1"/>
    <col min="15618" max="15618" width="2.140625" style="1" customWidth="1"/>
    <col min="15619" max="15619" width="35" style="1" customWidth="1"/>
    <col min="15620" max="15620" width="32.7109375" style="1" customWidth="1"/>
    <col min="15621" max="15621" width="9.28515625" style="1" customWidth="1"/>
    <col min="15622" max="15622" width="8.5703125" style="1" customWidth="1"/>
    <col min="15623" max="15624" width="17" style="1" customWidth="1"/>
    <col min="15625" max="15625" width="7.5703125" style="1" customWidth="1"/>
    <col min="15626" max="15626" width="15.140625" style="1" customWidth="1"/>
    <col min="15627" max="15627" width="19.42578125" style="1" customWidth="1"/>
    <col min="15628" max="15872" width="11" style="1"/>
    <col min="15873" max="15873" width="5.28515625" style="1" customWidth="1"/>
    <col min="15874" max="15874" width="2.140625" style="1" customWidth="1"/>
    <col min="15875" max="15875" width="35" style="1" customWidth="1"/>
    <col min="15876" max="15876" width="32.7109375" style="1" customWidth="1"/>
    <col min="15877" max="15877" width="9.28515625" style="1" customWidth="1"/>
    <col min="15878" max="15878" width="8.5703125" style="1" customWidth="1"/>
    <col min="15879" max="15880" width="17" style="1" customWidth="1"/>
    <col min="15881" max="15881" width="7.5703125" style="1" customWidth="1"/>
    <col min="15882" max="15882" width="15.140625" style="1" customWidth="1"/>
    <col min="15883" max="15883" width="19.42578125" style="1" customWidth="1"/>
    <col min="15884" max="16128" width="11" style="1"/>
    <col min="16129" max="16129" width="5.28515625" style="1" customWidth="1"/>
    <col min="16130" max="16130" width="2.140625" style="1" customWidth="1"/>
    <col min="16131" max="16131" width="35" style="1" customWidth="1"/>
    <col min="16132" max="16132" width="32.7109375" style="1" customWidth="1"/>
    <col min="16133" max="16133" width="9.28515625" style="1" customWidth="1"/>
    <col min="16134" max="16134" width="8.5703125" style="1" customWidth="1"/>
    <col min="16135" max="16136" width="17" style="1" customWidth="1"/>
    <col min="16137" max="16137" width="7.5703125" style="1" customWidth="1"/>
    <col min="16138" max="16138" width="15.140625" style="1" customWidth="1"/>
    <col min="16139" max="16139" width="19.42578125" style="1" customWidth="1"/>
    <col min="16140" max="16384" width="11" style="1"/>
  </cols>
  <sheetData>
    <row r="2" spans="1:11">
      <c r="K2" s="154" t="s">
        <v>251</v>
      </c>
    </row>
    <row r="3" spans="1:11">
      <c r="K3" s="153" t="s">
        <v>277</v>
      </c>
    </row>
    <row r="5" spans="1:11" ht="45">
      <c r="A5" s="342" t="s">
        <v>250</v>
      </c>
      <c r="B5" s="342"/>
      <c r="C5" s="342"/>
      <c r="D5" s="342"/>
      <c r="E5" s="342"/>
      <c r="F5" s="342"/>
      <c r="G5" s="342"/>
      <c r="H5" s="342"/>
      <c r="I5" s="342"/>
      <c r="J5" s="342"/>
      <c r="K5" s="342"/>
    </row>
    <row r="8" spans="1:11" s="152" customFormat="1" ht="33">
      <c r="A8" s="343" t="s">
        <v>249</v>
      </c>
      <c r="B8" s="343"/>
      <c r="C8" s="343"/>
      <c r="D8" s="343"/>
      <c r="E8" s="343"/>
      <c r="F8" s="343"/>
      <c r="G8" s="343"/>
      <c r="H8" s="343"/>
      <c r="I8" s="343"/>
      <c r="J8" s="343"/>
      <c r="K8" s="343"/>
    </row>
    <row r="9" spans="1:11" s="152" customFormat="1" ht="33">
      <c r="A9" s="343" t="s">
        <v>248</v>
      </c>
      <c r="B9" s="343"/>
      <c r="C9" s="343"/>
      <c r="D9" s="343"/>
      <c r="E9" s="343"/>
      <c r="F9" s="343"/>
      <c r="G9" s="343"/>
      <c r="H9" s="343"/>
      <c r="I9" s="343"/>
      <c r="J9" s="343"/>
      <c r="K9" s="343"/>
    </row>
    <row r="20" spans="1:11" ht="12.75" thickBot="1">
      <c r="A20" s="344" t="s">
        <v>247</v>
      </c>
      <c r="B20" s="344"/>
      <c r="C20" s="344"/>
      <c r="D20" s="150" t="s">
        <v>246</v>
      </c>
      <c r="E20" s="149"/>
      <c r="F20" s="149"/>
      <c r="G20" s="149"/>
      <c r="H20" s="149"/>
      <c r="I20" s="149"/>
      <c r="J20" s="149"/>
      <c r="K20" s="149"/>
    </row>
    <row r="21" spans="1:11" ht="12.75" thickBot="1">
      <c r="C21" s="148" t="s">
        <v>245</v>
      </c>
      <c r="D21" s="147" t="s">
        <v>282</v>
      </c>
    </row>
    <row r="22" spans="1:11" ht="12.75" thickBot="1">
      <c r="C22" s="148" t="s">
        <v>243</v>
      </c>
      <c r="D22" s="147"/>
    </row>
    <row r="23" spans="1:11" ht="12.75" thickBot="1">
      <c r="C23" s="148" t="s">
        <v>242</v>
      </c>
      <c r="D23" s="147"/>
    </row>
    <row r="31" spans="1:11">
      <c r="C31" s="1" t="s">
        <v>102</v>
      </c>
    </row>
    <row r="36" spans="1:11" ht="30">
      <c r="A36" s="345" t="s">
        <v>305</v>
      </c>
      <c r="B36" s="345"/>
      <c r="C36" s="345"/>
      <c r="D36" s="345"/>
      <c r="E36" s="345"/>
      <c r="F36" s="345"/>
      <c r="G36" s="345"/>
      <c r="H36" s="345"/>
      <c r="I36" s="345"/>
      <c r="J36" s="345"/>
      <c r="K36" s="345"/>
    </row>
    <row r="39" spans="1:11">
      <c r="A39" s="39"/>
      <c r="C39" s="9"/>
      <c r="E39" s="39"/>
      <c r="F39" s="21"/>
      <c r="G39" s="60"/>
      <c r="H39" s="17"/>
      <c r="I39" s="21"/>
      <c r="J39" s="60"/>
      <c r="K39" s="17"/>
    </row>
    <row r="40" spans="1:11">
      <c r="A40" s="146"/>
      <c r="G40" s="5"/>
      <c r="K40" s="33" t="s">
        <v>241</v>
      </c>
    </row>
    <row r="41" spans="1:11">
      <c r="A41" s="340" t="s">
        <v>240</v>
      </c>
      <c r="B41" s="340"/>
      <c r="C41" s="340"/>
      <c r="D41" s="340"/>
      <c r="E41" s="340"/>
      <c r="F41" s="340"/>
      <c r="G41" s="340"/>
      <c r="H41" s="340"/>
      <c r="I41" s="340"/>
      <c r="J41" s="340"/>
      <c r="K41" s="340"/>
    </row>
    <row r="42" spans="1:11">
      <c r="A42" s="32" t="s">
        <v>239</v>
      </c>
      <c r="C42" s="1" t="str">
        <f>$D$20</f>
        <v>University of Colorado</v>
      </c>
      <c r="G42" s="5"/>
      <c r="I42" s="111"/>
      <c r="J42" s="5"/>
      <c r="K42" s="30" t="str">
        <f>$K$3</f>
        <v>Date: October 13, 2015</v>
      </c>
    </row>
    <row r="43" spans="1:11">
      <c r="A43" s="25" t="s">
        <v>1</v>
      </c>
      <c r="B43" s="25" t="s">
        <v>1</v>
      </c>
      <c r="C43" s="25" t="s">
        <v>1</v>
      </c>
      <c r="D43" s="25" t="s">
        <v>1</v>
      </c>
      <c r="E43" s="25" t="s">
        <v>1</v>
      </c>
      <c r="F43" s="25" t="s">
        <v>1</v>
      </c>
      <c r="G43" s="11" t="s">
        <v>1</v>
      </c>
      <c r="H43" s="10" t="s">
        <v>1</v>
      </c>
      <c r="I43" s="25" t="s">
        <v>1</v>
      </c>
      <c r="J43" s="11" t="s">
        <v>1</v>
      </c>
      <c r="K43" s="10" t="s">
        <v>1</v>
      </c>
    </row>
    <row r="44" spans="1:11">
      <c r="A44" s="28" t="s">
        <v>15</v>
      </c>
      <c r="C44" s="9" t="s">
        <v>231</v>
      </c>
      <c r="E44" s="28" t="s">
        <v>15</v>
      </c>
      <c r="F44" s="7"/>
      <c r="G44" s="27"/>
      <c r="H44" s="26" t="s">
        <v>14</v>
      </c>
      <c r="I44" s="7"/>
      <c r="J44" s="27"/>
      <c r="K44" s="26" t="s">
        <v>13</v>
      </c>
    </row>
    <row r="45" spans="1:11">
      <c r="A45" s="28" t="s">
        <v>11</v>
      </c>
      <c r="C45" s="29" t="s">
        <v>230</v>
      </c>
      <c r="E45" s="28" t="s">
        <v>11</v>
      </c>
      <c r="F45" s="7"/>
      <c r="G45" s="27" t="s">
        <v>33</v>
      </c>
      <c r="H45" s="26" t="s">
        <v>10</v>
      </c>
      <c r="I45" s="7"/>
      <c r="J45" s="27" t="s">
        <v>33</v>
      </c>
      <c r="K45" s="26" t="s">
        <v>9</v>
      </c>
    </row>
    <row r="46" spans="1:11">
      <c r="A46" s="25" t="s">
        <v>1</v>
      </c>
      <c r="B46" s="25" t="s">
        <v>1</v>
      </c>
      <c r="C46" s="25" t="s">
        <v>1</v>
      </c>
      <c r="D46" s="25" t="s">
        <v>1</v>
      </c>
      <c r="E46" s="25" t="s">
        <v>1</v>
      </c>
      <c r="F46" s="25" t="s">
        <v>1</v>
      </c>
      <c r="G46" s="11" t="s">
        <v>1</v>
      </c>
      <c r="H46" s="10" t="s">
        <v>1</v>
      </c>
      <c r="I46" s="25" t="s">
        <v>1</v>
      </c>
      <c r="J46" s="11" t="s">
        <v>1</v>
      </c>
      <c r="K46" s="10" t="s">
        <v>1</v>
      </c>
    </row>
    <row r="47" spans="1:11">
      <c r="A47" s="39">
        <v>1</v>
      </c>
      <c r="C47" s="9" t="s">
        <v>229</v>
      </c>
      <c r="D47" s="120" t="s">
        <v>228</v>
      </c>
      <c r="E47" s="39">
        <v>1</v>
      </c>
      <c r="G47" s="145">
        <v>0</v>
      </c>
      <c r="H47" s="145">
        <v>0</v>
      </c>
      <c r="I47" s="69"/>
      <c r="J47" s="145">
        <v>0</v>
      </c>
      <c r="K47" s="145">
        <v>0</v>
      </c>
    </row>
    <row r="48" spans="1:11">
      <c r="A48" s="39">
        <v>2</v>
      </c>
      <c r="C48" s="9" t="s">
        <v>227</v>
      </c>
      <c r="D48" s="120" t="s">
        <v>226</v>
      </c>
      <c r="E48" s="39">
        <v>2</v>
      </c>
      <c r="G48" s="145">
        <v>0</v>
      </c>
      <c r="H48" s="145">
        <v>0</v>
      </c>
      <c r="I48" s="69"/>
      <c r="J48" s="145">
        <v>0</v>
      </c>
      <c r="K48" s="145">
        <v>0</v>
      </c>
    </row>
    <row r="49" spans="1:15">
      <c r="A49" s="39">
        <v>3</v>
      </c>
      <c r="C49" s="9" t="s">
        <v>225</v>
      </c>
      <c r="D49" s="120" t="s">
        <v>224</v>
      </c>
      <c r="E49" s="39">
        <v>3</v>
      </c>
      <c r="G49" s="145">
        <v>0</v>
      </c>
      <c r="H49" s="145">
        <v>0</v>
      </c>
      <c r="I49" s="69"/>
      <c r="J49" s="145">
        <v>0</v>
      </c>
      <c r="K49" s="145">
        <v>0</v>
      </c>
    </row>
    <row r="50" spans="1:15">
      <c r="A50" s="39">
        <v>4</v>
      </c>
      <c r="C50" s="9" t="s">
        <v>223</v>
      </c>
      <c r="D50" s="120" t="s">
        <v>222</v>
      </c>
      <c r="E50" s="39">
        <v>4</v>
      </c>
      <c r="G50" s="145">
        <v>0</v>
      </c>
      <c r="H50" s="145">
        <v>0</v>
      </c>
      <c r="I50" s="69"/>
      <c r="J50" s="145">
        <v>0</v>
      </c>
      <c r="K50" s="145">
        <v>0</v>
      </c>
    </row>
    <row r="51" spans="1:15">
      <c r="A51" s="39">
        <v>5</v>
      </c>
      <c r="C51" s="9" t="s">
        <v>221</v>
      </c>
      <c r="D51" s="120" t="s">
        <v>220</v>
      </c>
      <c r="E51" s="39">
        <v>5</v>
      </c>
      <c r="G51" s="145">
        <v>0</v>
      </c>
      <c r="H51" s="145">
        <v>0</v>
      </c>
      <c r="I51" s="69"/>
      <c r="J51" s="145">
        <v>0</v>
      </c>
      <c r="K51" s="145">
        <v>0</v>
      </c>
    </row>
    <row r="52" spans="1:15">
      <c r="A52" s="39">
        <v>6</v>
      </c>
      <c r="C52" s="9" t="s">
        <v>219</v>
      </c>
      <c r="D52" s="120" t="s">
        <v>218</v>
      </c>
      <c r="E52" s="39">
        <v>6</v>
      </c>
      <c r="G52" s="145">
        <v>0</v>
      </c>
      <c r="H52" s="145">
        <v>0</v>
      </c>
      <c r="I52" s="69"/>
      <c r="J52" s="145">
        <v>0</v>
      </c>
      <c r="K52" s="145">
        <v>0</v>
      </c>
    </row>
    <row r="53" spans="1:15">
      <c r="A53" s="39">
        <v>7</v>
      </c>
      <c r="C53" s="9" t="s">
        <v>217</v>
      </c>
      <c r="D53" s="120" t="s">
        <v>216</v>
      </c>
      <c r="E53" s="39">
        <v>7</v>
      </c>
      <c r="G53" s="145">
        <v>0</v>
      </c>
      <c r="H53" s="145">
        <v>0</v>
      </c>
      <c r="I53" s="69"/>
      <c r="J53" s="145">
        <v>0</v>
      </c>
      <c r="K53" s="145">
        <v>0</v>
      </c>
    </row>
    <row r="54" spans="1:15">
      <c r="A54" s="39">
        <v>8</v>
      </c>
      <c r="C54" s="9" t="s">
        <v>215</v>
      </c>
      <c r="D54" s="120" t="s">
        <v>214</v>
      </c>
      <c r="E54" s="39">
        <v>8</v>
      </c>
      <c r="G54" s="145">
        <v>0</v>
      </c>
      <c r="H54" s="145">
        <v>0</v>
      </c>
      <c r="I54" s="69"/>
      <c r="J54" s="145">
        <v>0</v>
      </c>
      <c r="K54" s="145">
        <v>0</v>
      </c>
    </row>
    <row r="55" spans="1:15">
      <c r="A55" s="39">
        <v>9</v>
      </c>
      <c r="C55" s="9" t="s">
        <v>213</v>
      </c>
      <c r="D55" s="120" t="s">
        <v>212</v>
      </c>
      <c r="E55" s="39">
        <v>9</v>
      </c>
      <c r="G55" s="144">
        <v>0</v>
      </c>
      <c r="H55" s="144">
        <v>0</v>
      </c>
      <c r="I55" s="69" t="s">
        <v>0</v>
      </c>
      <c r="J55" s="144">
        <v>0</v>
      </c>
      <c r="K55" s="144">
        <v>0</v>
      </c>
    </row>
    <row r="56" spans="1:15">
      <c r="A56" s="39">
        <v>10</v>
      </c>
      <c r="C56" s="9" t="s">
        <v>211</v>
      </c>
      <c r="D56" s="120" t="s">
        <v>210</v>
      </c>
      <c r="E56" s="39">
        <v>10</v>
      </c>
      <c r="G56" s="145">
        <v>0</v>
      </c>
      <c r="H56" s="145">
        <v>0</v>
      </c>
      <c r="I56" s="69"/>
      <c r="J56" s="145">
        <v>0</v>
      </c>
      <c r="K56" s="145">
        <v>0</v>
      </c>
    </row>
    <row r="57" spans="1:15">
      <c r="A57" s="39"/>
      <c r="C57" s="9"/>
      <c r="D57" s="120"/>
      <c r="E57" s="39"/>
      <c r="F57" s="25" t="s">
        <v>1</v>
      </c>
      <c r="G57" s="11" t="s">
        <v>1</v>
      </c>
      <c r="H57" s="142"/>
      <c r="I57" s="132"/>
      <c r="J57" s="11"/>
      <c r="K57" s="142"/>
    </row>
    <row r="58" spans="1:15" ht="15" customHeight="1">
      <c r="A58" s="1">
        <v>11</v>
      </c>
      <c r="C58" s="9" t="s">
        <v>238</v>
      </c>
      <c r="E58" s="1">
        <v>11</v>
      </c>
      <c r="G58" s="145">
        <v>0</v>
      </c>
      <c r="H58" s="144">
        <v>0</v>
      </c>
      <c r="I58" s="69"/>
      <c r="J58" s="145">
        <v>0</v>
      </c>
      <c r="K58" s="144">
        <v>0</v>
      </c>
    </row>
    <row r="59" spans="1:15">
      <c r="A59" s="39"/>
      <c r="E59" s="39"/>
      <c r="F59" s="25" t="s">
        <v>1</v>
      </c>
      <c r="G59" s="11" t="s">
        <v>1</v>
      </c>
      <c r="H59" s="10"/>
      <c r="I59" s="132"/>
      <c r="J59" s="11"/>
      <c r="K59" s="10"/>
    </row>
    <row r="60" spans="1:15">
      <c r="A60" s="39"/>
      <c r="E60" s="39"/>
      <c r="F60" s="25"/>
      <c r="G60" s="5"/>
      <c r="H60" s="10"/>
      <c r="I60" s="132"/>
      <c r="J60" s="5"/>
      <c r="K60" s="10"/>
    </row>
    <row r="61" spans="1:15">
      <c r="A61" s="1">
        <v>12</v>
      </c>
      <c r="C61" s="9" t="s">
        <v>208</v>
      </c>
      <c r="E61" s="1">
        <v>12</v>
      </c>
      <c r="G61" s="71"/>
      <c r="H61" s="71"/>
      <c r="I61" s="69"/>
      <c r="J61" s="145"/>
      <c r="K61" s="71"/>
    </row>
    <row r="62" spans="1:15">
      <c r="A62" s="39">
        <v>13</v>
      </c>
      <c r="C62" s="9" t="s">
        <v>207</v>
      </c>
      <c r="D62" s="120" t="s">
        <v>206</v>
      </c>
      <c r="E62" s="39">
        <v>13</v>
      </c>
      <c r="G62" s="139"/>
      <c r="H62" s="137">
        <v>0</v>
      </c>
      <c r="I62" s="69"/>
      <c r="J62" s="139"/>
      <c r="K62" s="137">
        <v>0</v>
      </c>
      <c r="O62" s="1" t="s">
        <v>0</v>
      </c>
    </row>
    <row r="63" spans="1:15">
      <c r="A63" s="39">
        <v>14</v>
      </c>
      <c r="C63" s="9" t="s">
        <v>205</v>
      </c>
      <c r="D63" s="120" t="s">
        <v>237</v>
      </c>
      <c r="E63" s="39">
        <v>14</v>
      </c>
      <c r="G63" s="139"/>
      <c r="H63" s="137">
        <v>0</v>
      </c>
      <c r="I63" s="69"/>
      <c r="J63" s="139"/>
      <c r="K63" s="137">
        <v>0</v>
      </c>
    </row>
    <row r="64" spans="1:15">
      <c r="A64" s="39">
        <v>15</v>
      </c>
      <c r="C64" s="9" t="s">
        <v>203</v>
      </c>
      <c r="D64" s="120"/>
      <c r="E64" s="39">
        <v>15</v>
      </c>
      <c r="G64" s="139"/>
      <c r="H64" s="137">
        <v>0</v>
      </c>
      <c r="I64" s="69"/>
      <c r="J64" s="139"/>
      <c r="K64" s="137">
        <v>0</v>
      </c>
    </row>
    <row r="65" spans="1:254">
      <c r="A65" s="39">
        <v>16</v>
      </c>
      <c r="C65" s="9" t="s">
        <v>202</v>
      </c>
      <c r="D65" s="120"/>
      <c r="E65" s="39">
        <v>16</v>
      </c>
      <c r="G65" s="139"/>
      <c r="H65" s="137">
        <v>0</v>
      </c>
      <c r="I65" s="69"/>
      <c r="J65" s="139"/>
      <c r="K65" s="137">
        <v>0</v>
      </c>
    </row>
    <row r="66" spans="1:254">
      <c r="A66" s="120">
        <v>17</v>
      </c>
      <c r="B66" s="120"/>
      <c r="C66" s="13" t="s">
        <v>236</v>
      </c>
      <c r="D66" s="120"/>
      <c r="E66" s="120">
        <v>17</v>
      </c>
      <c r="F66" s="120"/>
      <c r="G66" s="145"/>
      <c r="H66" s="144">
        <v>0</v>
      </c>
      <c r="I66" s="13"/>
      <c r="J66" s="145"/>
      <c r="K66" s="144">
        <v>0</v>
      </c>
      <c r="L66" s="120"/>
      <c r="M66" s="13"/>
      <c r="N66" s="120"/>
      <c r="O66" s="13"/>
      <c r="P66" s="120"/>
      <c r="Q66" s="13"/>
      <c r="R66" s="120"/>
      <c r="S66" s="13"/>
      <c r="T66" s="120"/>
      <c r="U66" s="13"/>
      <c r="V66" s="120"/>
      <c r="W66" s="13"/>
      <c r="X66" s="120"/>
      <c r="Y66" s="13"/>
      <c r="Z66" s="120"/>
      <c r="AA66" s="13"/>
      <c r="AB66" s="120"/>
      <c r="AC66" s="13"/>
      <c r="AD66" s="120"/>
      <c r="AE66" s="13"/>
      <c r="AF66" s="120"/>
      <c r="AG66" s="13"/>
      <c r="AH66" s="120"/>
      <c r="AI66" s="13"/>
      <c r="AJ66" s="120"/>
      <c r="AK66" s="13"/>
      <c r="AL66" s="120"/>
      <c r="AM66" s="13"/>
      <c r="AN66" s="120"/>
      <c r="AO66" s="13"/>
      <c r="AP66" s="120"/>
      <c r="AQ66" s="13"/>
      <c r="AR66" s="120"/>
      <c r="AS66" s="13"/>
      <c r="AT66" s="120"/>
      <c r="AU66" s="13"/>
      <c r="AV66" s="120"/>
      <c r="AW66" s="13"/>
      <c r="AX66" s="120"/>
      <c r="AY66" s="13"/>
      <c r="AZ66" s="120"/>
      <c r="BA66" s="13"/>
      <c r="BB66" s="120"/>
      <c r="BC66" s="13"/>
      <c r="BD66" s="120"/>
      <c r="BE66" s="13"/>
      <c r="BF66" s="120"/>
      <c r="BG66" s="13"/>
      <c r="BH66" s="120"/>
      <c r="BI66" s="13"/>
      <c r="BJ66" s="120"/>
      <c r="BK66" s="13"/>
      <c r="BL66" s="120"/>
      <c r="BM66" s="13"/>
      <c r="BN66" s="120"/>
      <c r="BO66" s="13"/>
      <c r="BP66" s="120"/>
      <c r="BQ66" s="13"/>
      <c r="BR66" s="120"/>
      <c r="BS66" s="13"/>
      <c r="BT66" s="120"/>
      <c r="BU66" s="13"/>
      <c r="BV66" s="120"/>
      <c r="BW66" s="13"/>
      <c r="BX66" s="120"/>
      <c r="BY66" s="13"/>
      <c r="BZ66" s="120"/>
      <c r="CA66" s="13"/>
      <c r="CB66" s="120"/>
      <c r="CC66" s="13"/>
      <c r="CD66" s="120"/>
      <c r="CE66" s="13"/>
      <c r="CF66" s="120"/>
      <c r="CG66" s="13"/>
      <c r="CH66" s="120"/>
      <c r="CI66" s="13"/>
      <c r="CJ66" s="120"/>
      <c r="CK66" s="13"/>
      <c r="CL66" s="120"/>
      <c r="CM66" s="13"/>
      <c r="CN66" s="120"/>
      <c r="CO66" s="13"/>
      <c r="CP66" s="120"/>
      <c r="CQ66" s="13"/>
      <c r="CR66" s="120"/>
      <c r="CS66" s="13"/>
      <c r="CT66" s="120"/>
      <c r="CU66" s="13"/>
      <c r="CV66" s="120"/>
      <c r="CW66" s="13"/>
      <c r="CX66" s="120"/>
      <c r="CY66" s="13"/>
      <c r="CZ66" s="120"/>
      <c r="DA66" s="13"/>
      <c r="DB66" s="120"/>
      <c r="DC66" s="13"/>
      <c r="DD66" s="120"/>
      <c r="DE66" s="13"/>
      <c r="DF66" s="120"/>
      <c r="DG66" s="13"/>
      <c r="DH66" s="120"/>
      <c r="DI66" s="13"/>
      <c r="DJ66" s="120"/>
      <c r="DK66" s="13"/>
      <c r="DL66" s="120"/>
      <c r="DM66" s="13"/>
      <c r="DN66" s="120"/>
      <c r="DO66" s="13"/>
      <c r="DP66" s="120"/>
      <c r="DQ66" s="13"/>
      <c r="DR66" s="120"/>
      <c r="DS66" s="13"/>
      <c r="DT66" s="120"/>
      <c r="DU66" s="13"/>
      <c r="DV66" s="120"/>
      <c r="DW66" s="13"/>
      <c r="DX66" s="120"/>
      <c r="DY66" s="13"/>
      <c r="DZ66" s="120"/>
      <c r="EA66" s="13"/>
      <c r="EB66" s="120"/>
      <c r="EC66" s="13"/>
      <c r="ED66" s="120"/>
      <c r="EE66" s="13"/>
      <c r="EF66" s="120"/>
      <c r="EG66" s="13"/>
      <c r="EH66" s="120"/>
      <c r="EI66" s="13"/>
      <c r="EJ66" s="120"/>
      <c r="EK66" s="13"/>
      <c r="EL66" s="120"/>
      <c r="EM66" s="13"/>
      <c r="EN66" s="120"/>
      <c r="EO66" s="13"/>
      <c r="EP66" s="120"/>
      <c r="EQ66" s="13"/>
      <c r="ER66" s="120"/>
      <c r="ES66" s="13"/>
      <c r="ET66" s="120"/>
      <c r="EU66" s="13"/>
      <c r="EV66" s="120"/>
      <c r="EW66" s="13"/>
      <c r="EX66" s="120"/>
      <c r="EY66" s="13"/>
      <c r="EZ66" s="120"/>
      <c r="FA66" s="13"/>
      <c r="FB66" s="120"/>
      <c r="FC66" s="13"/>
      <c r="FD66" s="120"/>
      <c r="FE66" s="13"/>
      <c r="FF66" s="120"/>
      <c r="FG66" s="13"/>
      <c r="FH66" s="120"/>
      <c r="FI66" s="13"/>
      <c r="FJ66" s="120"/>
      <c r="FK66" s="13"/>
      <c r="FL66" s="120"/>
      <c r="FM66" s="13"/>
      <c r="FN66" s="120"/>
      <c r="FO66" s="13"/>
      <c r="FP66" s="120"/>
      <c r="FQ66" s="13"/>
      <c r="FR66" s="120"/>
      <c r="FS66" s="13"/>
      <c r="FT66" s="120"/>
      <c r="FU66" s="13"/>
      <c r="FV66" s="120"/>
      <c r="FW66" s="13"/>
      <c r="FX66" s="120"/>
      <c r="FY66" s="13"/>
      <c r="FZ66" s="120"/>
      <c r="GA66" s="13"/>
      <c r="GB66" s="120"/>
      <c r="GC66" s="13"/>
      <c r="GD66" s="120"/>
      <c r="GE66" s="13"/>
      <c r="GF66" s="120"/>
      <c r="GG66" s="13"/>
      <c r="GH66" s="120"/>
      <c r="GI66" s="13"/>
      <c r="GJ66" s="120"/>
      <c r="GK66" s="13"/>
      <c r="GL66" s="120"/>
      <c r="GM66" s="13"/>
      <c r="GN66" s="120"/>
      <c r="GO66" s="13"/>
      <c r="GP66" s="120"/>
      <c r="GQ66" s="13"/>
      <c r="GR66" s="120"/>
      <c r="GS66" s="13"/>
      <c r="GT66" s="120"/>
      <c r="GU66" s="13"/>
      <c r="GV66" s="120"/>
      <c r="GW66" s="13"/>
      <c r="GX66" s="120"/>
      <c r="GY66" s="13"/>
      <c r="GZ66" s="120"/>
      <c r="HA66" s="13"/>
      <c r="HB66" s="120"/>
      <c r="HC66" s="13"/>
      <c r="HD66" s="120"/>
      <c r="HE66" s="13"/>
      <c r="HF66" s="120"/>
      <c r="HG66" s="13"/>
      <c r="HH66" s="120"/>
      <c r="HI66" s="13"/>
      <c r="HJ66" s="120"/>
      <c r="HK66" s="13"/>
      <c r="HL66" s="120"/>
      <c r="HM66" s="13"/>
      <c r="HN66" s="120"/>
      <c r="HO66" s="13"/>
      <c r="HP66" s="120"/>
      <c r="HQ66" s="13"/>
      <c r="HR66" s="120"/>
      <c r="HS66" s="13"/>
      <c r="HT66" s="120"/>
      <c r="HU66" s="13"/>
      <c r="HV66" s="120"/>
      <c r="HW66" s="13"/>
      <c r="HX66" s="120"/>
      <c r="HY66" s="13"/>
      <c r="HZ66" s="120"/>
      <c r="IA66" s="13"/>
      <c r="IB66" s="120"/>
      <c r="IC66" s="13"/>
      <c r="ID66" s="120"/>
      <c r="IE66" s="13"/>
      <c r="IF66" s="120"/>
      <c r="IG66" s="13"/>
      <c r="IH66" s="120"/>
      <c r="II66" s="13"/>
      <c r="IJ66" s="120"/>
      <c r="IK66" s="13"/>
      <c r="IL66" s="120"/>
      <c r="IM66" s="13"/>
      <c r="IN66" s="120"/>
      <c r="IO66" s="13"/>
      <c r="IP66" s="120"/>
      <c r="IQ66" s="13"/>
      <c r="IR66" s="120"/>
      <c r="IS66" s="13"/>
      <c r="IT66" s="120"/>
    </row>
    <row r="67" spans="1:254">
      <c r="A67" s="39">
        <v>18</v>
      </c>
      <c r="C67" s="9" t="s">
        <v>200</v>
      </c>
      <c r="D67" s="120"/>
      <c r="E67" s="39">
        <v>18</v>
      </c>
      <c r="G67" s="139"/>
      <c r="H67" s="137">
        <v>0</v>
      </c>
      <c r="I67" s="69"/>
      <c r="J67" s="139"/>
      <c r="K67" s="137">
        <v>0</v>
      </c>
    </row>
    <row r="68" spans="1:254">
      <c r="A68" s="39">
        <v>19</v>
      </c>
      <c r="C68" s="9" t="s">
        <v>199</v>
      </c>
      <c r="D68" s="120"/>
      <c r="E68" s="39">
        <v>19</v>
      </c>
      <c r="G68" s="139"/>
      <c r="H68" s="137">
        <v>0</v>
      </c>
      <c r="I68" s="69"/>
      <c r="J68" s="139"/>
      <c r="K68" s="137">
        <v>0</v>
      </c>
    </row>
    <row r="69" spans="1:254">
      <c r="A69" s="39">
        <v>20</v>
      </c>
      <c r="C69" s="9" t="s">
        <v>198</v>
      </c>
      <c r="D69" s="120"/>
      <c r="E69" s="39">
        <v>20</v>
      </c>
      <c r="G69" s="139"/>
      <c r="H69" s="137">
        <v>0</v>
      </c>
      <c r="I69" s="69"/>
      <c r="J69" s="139"/>
      <c r="K69" s="137">
        <v>0</v>
      </c>
    </row>
    <row r="70" spans="1:254">
      <c r="A70" s="120">
        <v>21</v>
      </c>
      <c r="C70" s="9" t="s">
        <v>235</v>
      </c>
      <c r="D70" s="120"/>
      <c r="E70" s="39">
        <v>21</v>
      </c>
      <c r="G70" s="139"/>
      <c r="H70" s="137">
        <v>0</v>
      </c>
      <c r="I70" s="69"/>
      <c r="J70" s="139"/>
      <c r="K70" s="137">
        <v>0</v>
      </c>
    </row>
    <row r="71" spans="1:254">
      <c r="A71" s="120">
        <v>22</v>
      </c>
      <c r="C71" s="9" t="s">
        <v>99</v>
      </c>
      <c r="D71" s="120"/>
      <c r="E71" s="39">
        <v>22</v>
      </c>
      <c r="G71" s="139"/>
      <c r="H71" s="137">
        <v>0</v>
      </c>
      <c r="I71" s="69" t="s">
        <v>0</v>
      </c>
      <c r="J71" s="139"/>
      <c r="K71" s="137">
        <v>0</v>
      </c>
    </row>
    <row r="72" spans="1:254">
      <c r="A72" s="39">
        <v>23</v>
      </c>
      <c r="C72" s="98"/>
      <c r="E72" s="39">
        <v>23</v>
      </c>
      <c r="F72" s="25" t="s">
        <v>1</v>
      </c>
      <c r="G72" s="11"/>
      <c r="H72" s="10"/>
      <c r="I72" s="132"/>
      <c r="J72" s="11"/>
      <c r="K72" s="10"/>
    </row>
    <row r="73" spans="1:254">
      <c r="A73" s="39">
        <v>24</v>
      </c>
      <c r="C73" s="98"/>
      <c r="D73" s="9"/>
      <c r="E73" s="39">
        <v>24</v>
      </c>
    </row>
    <row r="74" spans="1:254">
      <c r="A74" s="39">
        <v>25</v>
      </c>
      <c r="C74" s="9" t="s">
        <v>194</v>
      </c>
      <c r="D74" s="120"/>
      <c r="E74" s="39">
        <v>25</v>
      </c>
      <c r="G74" s="139"/>
      <c r="H74" s="137">
        <v>0</v>
      </c>
      <c r="I74" s="69"/>
      <c r="J74" s="139"/>
      <c r="K74" s="137">
        <v>0</v>
      </c>
    </row>
    <row r="75" spans="1:254">
      <c r="A75" s="1">
        <v>26</v>
      </c>
      <c r="E75" s="1">
        <v>26</v>
      </c>
      <c r="F75" s="25" t="s">
        <v>1</v>
      </c>
      <c r="G75" s="11"/>
      <c r="H75" s="10"/>
      <c r="I75" s="132"/>
      <c r="J75" s="11"/>
      <c r="K75" s="10"/>
    </row>
    <row r="76" spans="1:254" ht="15" customHeight="1">
      <c r="A76" s="39">
        <v>27</v>
      </c>
      <c r="C76" s="9" t="s">
        <v>192</v>
      </c>
      <c r="E76" s="39">
        <v>27</v>
      </c>
      <c r="F76" s="111"/>
      <c r="G76" s="145"/>
      <c r="H76" s="144">
        <v>0</v>
      </c>
      <c r="I76" s="71"/>
      <c r="J76" s="145"/>
      <c r="K76" s="144">
        <v>0</v>
      </c>
    </row>
    <row r="77" spans="1:254">
      <c r="F77" s="25"/>
      <c r="G77" s="11"/>
      <c r="H77" s="10"/>
      <c r="I77" s="132"/>
      <c r="J77" s="11"/>
      <c r="K77" s="10"/>
    </row>
    <row r="78" spans="1:254">
      <c r="F78" s="25"/>
      <c r="G78" s="11"/>
      <c r="H78" s="10"/>
      <c r="I78" s="132"/>
      <c r="J78" s="11"/>
      <c r="K78" s="10"/>
    </row>
    <row r="79" spans="1:254" ht="30.75" customHeight="1">
      <c r="A79" s="92"/>
      <c r="B79" s="92"/>
      <c r="C79" s="346" t="s">
        <v>268</v>
      </c>
      <c r="D79" s="346"/>
      <c r="E79" s="346"/>
      <c r="F79" s="346"/>
      <c r="G79" s="346"/>
      <c r="H79" s="346"/>
      <c r="I79" s="346"/>
      <c r="J79" s="346"/>
      <c r="K79" s="143"/>
    </row>
    <row r="80" spans="1:254">
      <c r="D80" s="120"/>
      <c r="F80" s="25"/>
      <c r="G80" s="11"/>
      <c r="I80" s="132"/>
      <c r="J80" s="11"/>
      <c r="K80" s="10"/>
    </row>
    <row r="81" spans="1:15">
      <c r="C81" s="1" t="s">
        <v>18</v>
      </c>
      <c r="D81" s="120"/>
      <c r="F81" s="25"/>
      <c r="G81" s="11"/>
      <c r="I81" s="132"/>
      <c r="J81" s="11"/>
      <c r="K81" s="10"/>
    </row>
    <row r="82" spans="1:15">
      <c r="A82" s="39"/>
      <c r="C82" s="9"/>
      <c r="E82" s="39"/>
      <c r="F82" s="21"/>
      <c r="G82" s="60"/>
      <c r="H82" s="17"/>
      <c r="I82" s="21"/>
      <c r="J82" s="60"/>
      <c r="K82" s="17"/>
    </row>
    <row r="83" spans="1:15">
      <c r="A83" s="32" t="s">
        <v>234</v>
      </c>
      <c r="G83" s="5"/>
      <c r="K83" s="33" t="s">
        <v>233</v>
      </c>
    </row>
    <row r="84" spans="1:15" s="35" customFormat="1">
      <c r="A84" s="340" t="s">
        <v>232</v>
      </c>
      <c r="B84" s="340"/>
      <c r="C84" s="340"/>
      <c r="D84" s="340"/>
      <c r="E84" s="340"/>
      <c r="F84" s="340"/>
      <c r="G84" s="340"/>
      <c r="H84" s="340"/>
      <c r="I84" s="340"/>
      <c r="J84" s="340"/>
      <c r="K84" s="340"/>
    </row>
    <row r="85" spans="1:15">
      <c r="A85" s="32" t="str">
        <f>$A$42</f>
        <v xml:space="preserve">NAME: </v>
      </c>
      <c r="C85" s="1" t="str">
        <f>$D$20</f>
        <v>University of Colorado</v>
      </c>
      <c r="G85" s="5"/>
      <c r="I85" s="111"/>
      <c r="J85" s="5"/>
      <c r="K85" s="30" t="str">
        <f>$K$3</f>
        <v>Date: October 13, 2015</v>
      </c>
    </row>
    <row r="86" spans="1:15">
      <c r="A86" s="25" t="s">
        <v>1</v>
      </c>
      <c r="B86" s="25" t="s">
        <v>1</v>
      </c>
      <c r="C86" s="25" t="s">
        <v>1</v>
      </c>
      <c r="D86" s="25" t="s">
        <v>1</v>
      </c>
      <c r="E86" s="25" t="s">
        <v>1</v>
      </c>
      <c r="F86" s="25" t="s">
        <v>1</v>
      </c>
      <c r="G86" s="11" t="s">
        <v>1</v>
      </c>
      <c r="H86" s="10" t="s">
        <v>1</v>
      </c>
      <c r="I86" s="25" t="s">
        <v>1</v>
      </c>
      <c r="J86" s="11" t="s">
        <v>1</v>
      </c>
      <c r="K86" s="10" t="s">
        <v>1</v>
      </c>
    </row>
    <row r="87" spans="1:15">
      <c r="A87" s="28" t="s">
        <v>15</v>
      </c>
      <c r="C87" s="9" t="s">
        <v>231</v>
      </c>
      <c r="E87" s="28" t="s">
        <v>15</v>
      </c>
      <c r="F87" s="7"/>
      <c r="G87" s="27"/>
      <c r="H87" s="26" t="s">
        <v>14</v>
      </c>
      <c r="I87" s="7"/>
      <c r="J87" s="27"/>
      <c r="K87" s="26" t="s">
        <v>13</v>
      </c>
    </row>
    <row r="88" spans="1:15">
      <c r="A88" s="28" t="s">
        <v>11</v>
      </c>
      <c r="C88" s="29" t="s">
        <v>230</v>
      </c>
      <c r="E88" s="28" t="s">
        <v>11</v>
      </c>
      <c r="F88" s="7"/>
      <c r="G88" s="27" t="s">
        <v>33</v>
      </c>
      <c r="H88" s="26" t="s">
        <v>10</v>
      </c>
      <c r="I88" s="7"/>
      <c r="J88" s="27" t="s">
        <v>33</v>
      </c>
      <c r="K88" s="26" t="s">
        <v>9</v>
      </c>
    </row>
    <row r="89" spans="1:15">
      <c r="A89" s="25" t="s">
        <v>1</v>
      </c>
      <c r="B89" s="25" t="s">
        <v>1</v>
      </c>
      <c r="C89" s="25" t="s">
        <v>1</v>
      </c>
      <c r="D89" s="25" t="s">
        <v>1</v>
      </c>
      <c r="E89" s="25" t="s">
        <v>1</v>
      </c>
      <c r="F89" s="25" t="s">
        <v>1</v>
      </c>
      <c r="G89" s="11" t="s">
        <v>1</v>
      </c>
      <c r="H89" s="11" t="s">
        <v>1</v>
      </c>
      <c r="I89" s="25" t="s">
        <v>1</v>
      </c>
      <c r="J89" s="11" t="s">
        <v>1</v>
      </c>
      <c r="K89" s="10" t="s">
        <v>1</v>
      </c>
    </row>
    <row r="90" spans="1:15">
      <c r="A90" s="39">
        <v>1</v>
      </c>
      <c r="C90" s="9" t="s">
        <v>229</v>
      </c>
      <c r="D90" s="120" t="s">
        <v>228</v>
      </c>
      <c r="E90" s="39">
        <v>1</v>
      </c>
      <c r="G90" s="288">
        <f>+G481</f>
        <v>813.51999999999987</v>
      </c>
      <c r="H90" s="137">
        <f>+H481</f>
        <v>90567546.780999988</v>
      </c>
      <c r="I90" s="137"/>
      <c r="J90" s="288">
        <f>+J481</f>
        <v>823.41461654380839</v>
      </c>
      <c r="K90" s="137">
        <f>+K481</f>
        <v>95383402.659999996</v>
      </c>
    </row>
    <row r="91" spans="1:15">
      <c r="A91" s="39">
        <v>2</v>
      </c>
      <c r="C91" s="9" t="s">
        <v>227</v>
      </c>
      <c r="D91" s="120" t="s">
        <v>226</v>
      </c>
      <c r="E91" s="39">
        <v>2</v>
      </c>
      <c r="G91" s="288">
        <f>+G520</f>
        <v>1.1000000000000001</v>
      </c>
      <c r="H91" s="137">
        <f>+H520</f>
        <v>44741.909999999996</v>
      </c>
      <c r="I91" s="137"/>
      <c r="J91" s="288">
        <f>+J520</f>
        <v>0</v>
      </c>
      <c r="K91" s="137">
        <f>+K520</f>
        <v>18436</v>
      </c>
    </row>
    <row r="92" spans="1:15">
      <c r="A92" s="39">
        <v>3</v>
      </c>
      <c r="C92" s="9" t="s">
        <v>225</v>
      </c>
      <c r="D92" s="120" t="s">
        <v>224</v>
      </c>
      <c r="E92" s="39">
        <v>3</v>
      </c>
      <c r="G92" s="288">
        <f>+G557</f>
        <v>0.36</v>
      </c>
      <c r="H92" s="137">
        <f>+H557</f>
        <v>110586.72</v>
      </c>
      <c r="I92" s="137"/>
      <c r="J92" s="288">
        <f>+J557</f>
        <v>0.120473473783182</v>
      </c>
      <c r="K92" s="137">
        <f>+K557</f>
        <v>77216</v>
      </c>
    </row>
    <row r="93" spans="1:15">
      <c r="A93" s="39">
        <v>4</v>
      </c>
      <c r="C93" s="9" t="s">
        <v>223</v>
      </c>
      <c r="D93" s="120" t="s">
        <v>222</v>
      </c>
      <c r="E93" s="39">
        <v>4</v>
      </c>
      <c r="G93" s="288">
        <f>+G594</f>
        <v>205.18</v>
      </c>
      <c r="H93" s="137">
        <f>+H594</f>
        <v>24404293.645021122</v>
      </c>
      <c r="I93" s="137"/>
      <c r="J93" s="288">
        <f>+J594</f>
        <v>211.50089242642846</v>
      </c>
      <c r="K93" s="137">
        <f>+K594</f>
        <v>26349758</v>
      </c>
    </row>
    <row r="94" spans="1:15">
      <c r="A94" s="39">
        <v>5</v>
      </c>
      <c r="C94" s="9" t="s">
        <v>221</v>
      </c>
      <c r="D94" s="120" t="s">
        <v>220</v>
      </c>
      <c r="E94" s="39">
        <v>5</v>
      </c>
      <c r="G94" s="288">
        <f>+G631</f>
        <v>98.38000000000001</v>
      </c>
      <c r="H94" s="137">
        <f>+H631</f>
        <v>10422017.609999999</v>
      </c>
      <c r="I94" s="137"/>
      <c r="J94" s="288">
        <f>+J631</f>
        <v>105.37303692684358</v>
      </c>
      <c r="K94" s="137">
        <f>+K631</f>
        <v>11120253.560000001</v>
      </c>
    </row>
    <row r="95" spans="1:15">
      <c r="A95" s="39">
        <v>6</v>
      </c>
      <c r="C95" s="9" t="s">
        <v>219</v>
      </c>
      <c r="D95" s="120" t="s">
        <v>218</v>
      </c>
      <c r="E95" s="39">
        <v>6</v>
      </c>
      <c r="G95" s="288">
        <f>+G668</f>
        <v>109.14000000000001</v>
      </c>
      <c r="H95" s="137">
        <f>+H668</f>
        <v>18614781.309999999</v>
      </c>
      <c r="I95" s="137"/>
      <c r="J95" s="288">
        <f>+J668</f>
        <v>110.79184512911297</v>
      </c>
      <c r="K95" s="137">
        <f>+K668</f>
        <v>19706684.930000003</v>
      </c>
    </row>
    <row r="96" spans="1:15">
      <c r="A96" s="39">
        <v>7</v>
      </c>
      <c r="C96" s="9" t="s">
        <v>217</v>
      </c>
      <c r="D96" s="120" t="s">
        <v>216</v>
      </c>
      <c r="E96" s="39">
        <v>7</v>
      </c>
      <c r="G96" s="288">
        <f>+G705</f>
        <v>23.02</v>
      </c>
      <c r="H96" s="137">
        <f>+H705</f>
        <v>10302467.57</v>
      </c>
      <c r="I96" s="137"/>
      <c r="J96" s="288">
        <f>+J705</f>
        <v>25.967566829300115</v>
      </c>
      <c r="K96" s="137">
        <f>+K705</f>
        <v>10690853</v>
      </c>
      <c r="O96" s="1" t="s">
        <v>0</v>
      </c>
    </row>
    <row r="97" spans="1:254">
      <c r="A97" s="39">
        <v>8</v>
      </c>
      <c r="C97" s="9" t="s">
        <v>215</v>
      </c>
      <c r="D97" s="120" t="s">
        <v>214</v>
      </c>
      <c r="E97" s="39">
        <v>8</v>
      </c>
      <c r="G97" s="288">
        <f>+G742</f>
        <v>0</v>
      </c>
      <c r="H97" s="137">
        <f>+H742</f>
        <v>10895224.550000001</v>
      </c>
      <c r="I97" s="137"/>
      <c r="J97" s="288">
        <f>+J742</f>
        <v>0</v>
      </c>
      <c r="K97" s="137">
        <f>+K742</f>
        <v>10338754</v>
      </c>
    </row>
    <row r="98" spans="1:254">
      <c r="A98" s="39">
        <v>9</v>
      </c>
      <c r="C98" s="9" t="s">
        <v>213</v>
      </c>
      <c r="D98" s="120" t="s">
        <v>212</v>
      </c>
      <c r="E98" s="39">
        <v>9</v>
      </c>
      <c r="G98" s="288">
        <f>+G780</f>
        <v>0</v>
      </c>
      <c r="H98" s="137">
        <f>+H780</f>
        <v>0</v>
      </c>
      <c r="I98" s="137" t="s">
        <v>0</v>
      </c>
      <c r="J98" s="288">
        <f>+J780</f>
        <v>0</v>
      </c>
      <c r="K98" s="137">
        <f>+K780</f>
        <v>0</v>
      </c>
    </row>
    <row r="99" spans="1:254">
      <c r="A99" s="39">
        <v>10</v>
      </c>
      <c r="C99" s="9" t="s">
        <v>211</v>
      </c>
      <c r="D99" s="120" t="s">
        <v>210</v>
      </c>
      <c r="E99" s="39">
        <v>10</v>
      </c>
      <c r="G99" s="288">
        <f>+G816</f>
        <v>0</v>
      </c>
      <c r="H99" s="137">
        <f>+H816</f>
        <v>12462055.83</v>
      </c>
      <c r="I99" s="137"/>
      <c r="J99" s="288">
        <f>+J816</f>
        <v>0</v>
      </c>
      <c r="K99" s="137">
        <f>+K816</f>
        <v>14561851</v>
      </c>
    </row>
    <row r="100" spans="1:254">
      <c r="A100" s="39"/>
      <c r="C100" s="9"/>
      <c r="D100" s="120"/>
      <c r="E100" s="39"/>
      <c r="F100" s="25" t="s">
        <v>1</v>
      </c>
      <c r="G100" s="289" t="s">
        <v>1</v>
      </c>
      <c r="H100" s="142"/>
      <c r="I100" s="142"/>
      <c r="J100" s="289"/>
      <c r="K100" s="142"/>
    </row>
    <row r="101" spans="1:254">
      <c r="A101" s="1">
        <v>11</v>
      </c>
      <c r="C101" s="9" t="s">
        <v>209</v>
      </c>
      <c r="E101" s="1">
        <v>11</v>
      </c>
      <c r="G101" s="288">
        <f>SUM(G90:G99)</f>
        <v>1250.7</v>
      </c>
      <c r="H101" s="137">
        <f>SUM(H90:H99)</f>
        <v>177823715.92602113</v>
      </c>
      <c r="I101" s="137"/>
      <c r="J101" s="288">
        <f>SUM(J90:J99)</f>
        <v>1277.1684313292765</v>
      </c>
      <c r="K101" s="137">
        <f>SUM(K90:K99)</f>
        <v>188247209.15000001</v>
      </c>
    </row>
    <row r="102" spans="1:254">
      <c r="A102" s="39"/>
      <c r="E102" s="39"/>
      <c r="F102" s="25" t="s">
        <v>1</v>
      </c>
      <c r="G102" s="289" t="s">
        <v>1</v>
      </c>
      <c r="H102" s="142"/>
      <c r="I102" s="142"/>
      <c r="J102" s="289"/>
      <c r="K102" s="142"/>
    </row>
    <row r="103" spans="1:254">
      <c r="A103" s="39"/>
      <c r="E103" s="39"/>
      <c r="F103" s="25"/>
      <c r="G103" s="290"/>
      <c r="H103" s="142"/>
      <c r="I103" s="142"/>
      <c r="J103" s="5"/>
      <c r="K103" s="142"/>
    </row>
    <row r="104" spans="1:254">
      <c r="A104" s="1">
        <v>12</v>
      </c>
      <c r="C104" s="9" t="s">
        <v>208</v>
      </c>
      <c r="E104" s="1">
        <v>12</v>
      </c>
      <c r="G104" s="291"/>
      <c r="H104" s="144"/>
      <c r="I104" s="137"/>
      <c r="J104" s="139"/>
      <c r="K104" s="144"/>
    </row>
    <row r="105" spans="1:254">
      <c r="A105" s="39">
        <v>13</v>
      </c>
      <c r="C105" s="9" t="s">
        <v>207</v>
      </c>
      <c r="D105" s="120" t="s">
        <v>206</v>
      </c>
      <c r="E105" s="39">
        <v>13</v>
      </c>
      <c r="G105" s="288"/>
      <c r="H105" s="137">
        <f>+H443</f>
        <v>0</v>
      </c>
      <c r="I105" s="137"/>
      <c r="J105" s="139"/>
      <c r="K105" s="137">
        <f>+K443</f>
        <v>0</v>
      </c>
    </row>
    <row r="106" spans="1:254">
      <c r="A106" s="39">
        <v>14</v>
      </c>
      <c r="C106" s="9" t="s">
        <v>205</v>
      </c>
      <c r="D106" s="120" t="s">
        <v>204</v>
      </c>
      <c r="E106" s="39">
        <v>14</v>
      </c>
      <c r="G106" s="288"/>
      <c r="H106" s="141">
        <v>11932451</v>
      </c>
      <c r="I106" s="137"/>
      <c r="J106" s="139"/>
      <c r="K106" s="141">
        <f>14804402+846</f>
        <v>14805248</v>
      </c>
    </row>
    <row r="107" spans="1:254">
      <c r="A107" s="39">
        <v>15</v>
      </c>
      <c r="C107" s="9" t="s">
        <v>203</v>
      </c>
      <c r="D107" s="120"/>
      <c r="E107" s="39">
        <v>15</v>
      </c>
      <c r="G107" s="288"/>
      <c r="H107" s="140">
        <v>14018951</v>
      </c>
      <c r="I107" s="137"/>
      <c r="J107" s="139"/>
      <c r="K107" s="140">
        <v>13741293</v>
      </c>
    </row>
    <row r="108" spans="1:254">
      <c r="A108" s="39">
        <v>16</v>
      </c>
      <c r="C108" s="9" t="s">
        <v>202</v>
      </c>
      <c r="D108" s="120"/>
      <c r="E108" s="39">
        <v>16</v>
      </c>
      <c r="G108" s="288"/>
      <c r="H108" s="137">
        <f>+H308-H107</f>
        <v>65338923.859999999</v>
      </c>
      <c r="I108" s="137"/>
      <c r="J108" s="139"/>
      <c r="K108" s="140">
        <v>69542321</v>
      </c>
    </row>
    <row r="109" spans="1:254">
      <c r="A109" s="120">
        <v>17</v>
      </c>
      <c r="B109" s="120"/>
      <c r="C109" s="13" t="s">
        <v>201</v>
      </c>
      <c r="D109" s="120" t="s">
        <v>197</v>
      </c>
      <c r="E109" s="120">
        <v>17</v>
      </c>
      <c r="F109" s="120"/>
      <c r="G109" s="288"/>
      <c r="H109" s="137">
        <f>SUM(H107:H108)</f>
        <v>79357874.859999999</v>
      </c>
      <c r="I109" s="292"/>
      <c r="J109" s="139"/>
      <c r="K109" s="137">
        <f>SUM(K107:K108)</f>
        <v>83283614</v>
      </c>
      <c r="L109" s="120"/>
      <c r="M109" s="13"/>
      <c r="N109" s="120"/>
      <c r="O109" s="13"/>
      <c r="P109" s="120"/>
      <c r="Q109" s="13"/>
      <c r="R109" s="120"/>
      <c r="S109" s="13"/>
      <c r="T109" s="120"/>
      <c r="U109" s="13"/>
      <c r="V109" s="120"/>
      <c r="W109" s="13"/>
      <c r="X109" s="120"/>
      <c r="Y109" s="13"/>
      <c r="Z109" s="120"/>
      <c r="AA109" s="13"/>
      <c r="AB109" s="120"/>
      <c r="AC109" s="13"/>
      <c r="AD109" s="120"/>
      <c r="AE109" s="13"/>
      <c r="AF109" s="120"/>
      <c r="AG109" s="13"/>
      <c r="AH109" s="120"/>
      <c r="AI109" s="13"/>
      <c r="AJ109" s="120"/>
      <c r="AK109" s="13"/>
      <c r="AL109" s="120"/>
      <c r="AM109" s="13"/>
      <c r="AN109" s="120"/>
      <c r="AO109" s="13"/>
      <c r="AP109" s="120"/>
      <c r="AQ109" s="13"/>
      <c r="AR109" s="120"/>
      <c r="AS109" s="13"/>
      <c r="AT109" s="120"/>
      <c r="AU109" s="13"/>
      <c r="AV109" s="120"/>
      <c r="AW109" s="13"/>
      <c r="AX109" s="120"/>
      <c r="AY109" s="13"/>
      <c r="AZ109" s="120"/>
      <c r="BA109" s="13"/>
      <c r="BB109" s="120"/>
      <c r="BC109" s="13"/>
      <c r="BD109" s="120"/>
      <c r="BE109" s="13"/>
      <c r="BF109" s="120"/>
      <c r="BG109" s="13"/>
      <c r="BH109" s="120"/>
      <c r="BI109" s="13"/>
      <c r="BJ109" s="120"/>
      <c r="BK109" s="13"/>
      <c r="BL109" s="120"/>
      <c r="BM109" s="13"/>
      <c r="BN109" s="120"/>
      <c r="BO109" s="13"/>
      <c r="BP109" s="120"/>
      <c r="BQ109" s="13"/>
      <c r="BR109" s="120"/>
      <c r="BS109" s="13"/>
      <c r="BT109" s="120"/>
      <c r="BU109" s="13"/>
      <c r="BV109" s="120"/>
      <c r="BW109" s="13"/>
      <c r="BX109" s="120"/>
      <c r="BY109" s="13"/>
      <c r="BZ109" s="120"/>
      <c r="CA109" s="13"/>
      <c r="CB109" s="120"/>
      <c r="CC109" s="13"/>
      <c r="CD109" s="120"/>
      <c r="CE109" s="13"/>
      <c r="CF109" s="120"/>
      <c r="CG109" s="13"/>
      <c r="CH109" s="120"/>
      <c r="CI109" s="13"/>
      <c r="CJ109" s="120"/>
      <c r="CK109" s="13"/>
      <c r="CL109" s="120"/>
      <c r="CM109" s="13"/>
      <c r="CN109" s="120"/>
      <c r="CO109" s="13"/>
      <c r="CP109" s="120"/>
      <c r="CQ109" s="13"/>
      <c r="CR109" s="120"/>
      <c r="CS109" s="13"/>
      <c r="CT109" s="120"/>
      <c r="CU109" s="13"/>
      <c r="CV109" s="120"/>
      <c r="CW109" s="13"/>
      <c r="CX109" s="120"/>
      <c r="CY109" s="13"/>
      <c r="CZ109" s="120"/>
      <c r="DA109" s="13"/>
      <c r="DB109" s="120"/>
      <c r="DC109" s="13"/>
      <c r="DD109" s="120"/>
      <c r="DE109" s="13"/>
      <c r="DF109" s="120"/>
      <c r="DG109" s="13"/>
      <c r="DH109" s="120"/>
      <c r="DI109" s="13"/>
      <c r="DJ109" s="120"/>
      <c r="DK109" s="13"/>
      <c r="DL109" s="120"/>
      <c r="DM109" s="13"/>
      <c r="DN109" s="120"/>
      <c r="DO109" s="13"/>
      <c r="DP109" s="120"/>
      <c r="DQ109" s="13"/>
      <c r="DR109" s="120"/>
      <c r="DS109" s="13"/>
      <c r="DT109" s="120"/>
      <c r="DU109" s="13"/>
      <c r="DV109" s="120"/>
      <c r="DW109" s="13"/>
      <c r="DX109" s="120"/>
      <c r="DY109" s="13"/>
      <c r="DZ109" s="120"/>
      <c r="EA109" s="13"/>
      <c r="EB109" s="120"/>
      <c r="EC109" s="13"/>
      <c r="ED109" s="120"/>
      <c r="EE109" s="13"/>
      <c r="EF109" s="120"/>
      <c r="EG109" s="13"/>
      <c r="EH109" s="120"/>
      <c r="EI109" s="13"/>
      <c r="EJ109" s="120"/>
      <c r="EK109" s="13"/>
      <c r="EL109" s="120"/>
      <c r="EM109" s="13"/>
      <c r="EN109" s="120"/>
      <c r="EO109" s="13"/>
      <c r="EP109" s="120"/>
      <c r="EQ109" s="13"/>
      <c r="ER109" s="120"/>
      <c r="ES109" s="13"/>
      <c r="ET109" s="120"/>
      <c r="EU109" s="13"/>
      <c r="EV109" s="120"/>
      <c r="EW109" s="13"/>
      <c r="EX109" s="120"/>
      <c r="EY109" s="13"/>
      <c r="EZ109" s="120"/>
      <c r="FA109" s="13"/>
      <c r="FB109" s="120"/>
      <c r="FC109" s="13"/>
      <c r="FD109" s="120"/>
      <c r="FE109" s="13"/>
      <c r="FF109" s="120"/>
      <c r="FG109" s="13"/>
      <c r="FH109" s="120"/>
      <c r="FI109" s="13"/>
      <c r="FJ109" s="120"/>
      <c r="FK109" s="13"/>
      <c r="FL109" s="120"/>
      <c r="FM109" s="13"/>
      <c r="FN109" s="120"/>
      <c r="FO109" s="13"/>
      <c r="FP109" s="120"/>
      <c r="FQ109" s="13"/>
      <c r="FR109" s="120"/>
      <c r="FS109" s="13"/>
      <c r="FT109" s="120"/>
      <c r="FU109" s="13"/>
      <c r="FV109" s="120"/>
      <c r="FW109" s="13"/>
      <c r="FX109" s="120"/>
      <c r="FY109" s="13"/>
      <c r="FZ109" s="120"/>
      <c r="GA109" s="13"/>
      <c r="GB109" s="120"/>
      <c r="GC109" s="13"/>
      <c r="GD109" s="120"/>
      <c r="GE109" s="13"/>
      <c r="GF109" s="120"/>
      <c r="GG109" s="13"/>
      <c r="GH109" s="120"/>
      <c r="GI109" s="13"/>
      <c r="GJ109" s="120"/>
      <c r="GK109" s="13"/>
      <c r="GL109" s="120"/>
      <c r="GM109" s="13"/>
      <c r="GN109" s="120"/>
      <c r="GO109" s="13"/>
      <c r="GP109" s="120"/>
      <c r="GQ109" s="13"/>
      <c r="GR109" s="120"/>
      <c r="GS109" s="13"/>
      <c r="GT109" s="120"/>
      <c r="GU109" s="13"/>
      <c r="GV109" s="120"/>
      <c r="GW109" s="13"/>
      <c r="GX109" s="120"/>
      <c r="GY109" s="13"/>
      <c r="GZ109" s="120"/>
      <c r="HA109" s="13"/>
      <c r="HB109" s="120"/>
      <c r="HC109" s="13"/>
      <c r="HD109" s="120"/>
      <c r="HE109" s="13"/>
      <c r="HF109" s="120"/>
      <c r="HG109" s="13"/>
      <c r="HH109" s="120"/>
      <c r="HI109" s="13"/>
      <c r="HJ109" s="120"/>
      <c r="HK109" s="13"/>
      <c r="HL109" s="120"/>
      <c r="HM109" s="13"/>
      <c r="HN109" s="120"/>
      <c r="HO109" s="13"/>
      <c r="HP109" s="120"/>
      <c r="HQ109" s="13"/>
      <c r="HR109" s="120"/>
      <c r="HS109" s="13"/>
      <c r="HT109" s="120"/>
      <c r="HU109" s="13"/>
      <c r="HV109" s="120"/>
      <c r="HW109" s="13"/>
      <c r="HX109" s="120"/>
      <c r="HY109" s="13"/>
      <c r="HZ109" s="120"/>
      <c r="IA109" s="13"/>
      <c r="IB109" s="120"/>
      <c r="IC109" s="13"/>
      <c r="ID109" s="120"/>
      <c r="IE109" s="13"/>
      <c r="IF109" s="120"/>
      <c r="IG109" s="13"/>
      <c r="IH109" s="120"/>
      <c r="II109" s="13"/>
      <c r="IJ109" s="120"/>
      <c r="IK109" s="13"/>
      <c r="IL109" s="120"/>
      <c r="IM109" s="13"/>
      <c r="IN109" s="120"/>
      <c r="IO109" s="13"/>
      <c r="IP109" s="120"/>
      <c r="IQ109" s="13"/>
      <c r="IR109" s="120"/>
      <c r="IS109" s="13"/>
      <c r="IT109" s="120"/>
    </row>
    <row r="110" spans="1:254">
      <c r="A110" s="39">
        <v>18</v>
      </c>
      <c r="C110" s="9" t="s">
        <v>200</v>
      </c>
      <c r="D110" s="120" t="s">
        <v>197</v>
      </c>
      <c r="E110" s="39">
        <v>18</v>
      </c>
      <c r="G110" s="288"/>
      <c r="H110" s="137">
        <f>+H307</f>
        <v>21317198.030000001</v>
      </c>
      <c r="I110" s="137"/>
      <c r="J110" s="139"/>
      <c r="K110" s="140">
        <f>21624187</f>
        <v>21624187</v>
      </c>
    </row>
    <row r="111" spans="1:254">
      <c r="A111" s="39">
        <v>19</v>
      </c>
      <c r="C111" s="9" t="s">
        <v>199</v>
      </c>
      <c r="D111" s="120" t="s">
        <v>197</v>
      </c>
      <c r="E111" s="39">
        <v>19</v>
      </c>
      <c r="G111" s="288"/>
      <c r="H111" s="137">
        <f>+H313</f>
        <v>46536033.859999999</v>
      </c>
      <c r="I111" s="137"/>
      <c r="J111" s="139"/>
      <c r="K111" s="140">
        <f>17397545+33125639</f>
        <v>50523184</v>
      </c>
    </row>
    <row r="112" spans="1:254">
      <c r="A112" s="39">
        <v>20</v>
      </c>
      <c r="C112" s="9" t="s">
        <v>198</v>
      </c>
      <c r="D112" s="120" t="s">
        <v>197</v>
      </c>
      <c r="E112" s="39">
        <v>20</v>
      </c>
      <c r="G112" s="288"/>
      <c r="H112" s="137">
        <f>H109+H110+H111</f>
        <v>147211106.75</v>
      </c>
      <c r="I112" s="137"/>
      <c r="J112" s="139"/>
      <c r="K112" s="137">
        <f>K109+K110+K111</f>
        <v>155430985</v>
      </c>
    </row>
    <row r="113" spans="1:17">
      <c r="A113" s="120">
        <v>21</v>
      </c>
      <c r="C113" s="9" t="s">
        <v>196</v>
      </c>
      <c r="D113" s="120" t="s">
        <v>195</v>
      </c>
      <c r="E113" s="39">
        <v>21</v>
      </c>
      <c r="G113" s="288"/>
      <c r="H113" s="137">
        <f>+H352-H333</f>
        <v>0</v>
      </c>
      <c r="I113" s="69"/>
      <c r="J113" s="139"/>
      <c r="K113" s="137">
        <f>+K352-K333</f>
        <v>0</v>
      </c>
      <c r="L113" s="1" t="s">
        <v>0</v>
      </c>
    </row>
    <row r="114" spans="1:17">
      <c r="A114" s="120">
        <v>22</v>
      </c>
      <c r="C114" s="9" t="s">
        <v>99</v>
      </c>
      <c r="D114" s="120"/>
      <c r="E114" s="39">
        <v>22</v>
      </c>
      <c r="G114" s="288"/>
      <c r="H114" s="137">
        <f>H333</f>
        <v>0</v>
      </c>
      <c r="I114" s="69" t="s">
        <v>0</v>
      </c>
      <c r="J114" s="139"/>
      <c r="K114" s="137">
        <f>K333</f>
        <v>0</v>
      </c>
    </row>
    <row r="115" spans="1:17">
      <c r="A115" s="39">
        <v>23</v>
      </c>
      <c r="C115" s="98"/>
      <c r="E115" s="39">
        <v>23</v>
      </c>
      <c r="F115" s="25" t="s">
        <v>1</v>
      </c>
      <c r="G115" s="289"/>
      <c r="H115" s="10"/>
      <c r="I115" s="132"/>
      <c r="J115" s="11"/>
      <c r="K115" s="142"/>
      <c r="Q115" s="1" t="s">
        <v>0</v>
      </c>
    </row>
    <row r="116" spans="1:17">
      <c r="A116" s="39">
        <v>24</v>
      </c>
      <c r="C116" s="98"/>
      <c r="D116" s="9"/>
      <c r="E116" s="39">
        <v>24</v>
      </c>
      <c r="K116" s="283"/>
    </row>
    <row r="117" spans="1:17">
      <c r="A117" s="39">
        <v>25</v>
      </c>
      <c r="C117" s="9" t="s">
        <v>194</v>
      </c>
      <c r="D117" s="120" t="s">
        <v>193</v>
      </c>
      <c r="E117" s="39">
        <v>25</v>
      </c>
      <c r="G117" s="139"/>
      <c r="H117" s="137">
        <f>+H399</f>
        <v>18680158.650000002</v>
      </c>
      <c r="I117" s="69"/>
      <c r="J117" s="139"/>
      <c r="K117" s="137">
        <f>+K399</f>
        <v>18010976.149999999</v>
      </c>
    </row>
    <row r="118" spans="1:17">
      <c r="A118" s="1">
        <v>26</v>
      </c>
      <c r="E118" s="1">
        <v>26</v>
      </c>
      <c r="F118" s="25" t="s">
        <v>1</v>
      </c>
      <c r="G118" s="11"/>
      <c r="H118" s="10"/>
      <c r="I118" s="132"/>
      <c r="J118" s="11"/>
      <c r="K118" s="142"/>
    </row>
    <row r="119" spans="1:17">
      <c r="A119" s="39">
        <v>27</v>
      </c>
      <c r="C119" s="9" t="s">
        <v>192</v>
      </c>
      <c r="E119" s="39">
        <v>27</v>
      </c>
      <c r="F119" s="111"/>
      <c r="G119" s="139"/>
      <c r="H119" s="137">
        <f>H105+H106+H112+H113+H114+H117</f>
        <v>177823716.40000001</v>
      </c>
      <c r="I119" s="71"/>
      <c r="J119" s="138"/>
      <c r="K119" s="137">
        <f>K105+K106+K112+K113+K114+K117</f>
        <v>188247209.15000001</v>
      </c>
      <c r="L119" s="101"/>
      <c r="M119" s="101"/>
      <c r="N119" s="101"/>
      <c r="O119" s="101"/>
      <c r="P119" s="101"/>
      <c r="Q119" s="101"/>
    </row>
    <row r="120" spans="1:17">
      <c r="A120" s="39"/>
      <c r="C120" s="9"/>
      <c r="E120" s="39"/>
      <c r="F120" s="136" t="s">
        <v>191</v>
      </c>
      <c r="G120" s="135"/>
      <c r="H120" s="135"/>
      <c r="I120" s="135"/>
      <c r="J120" s="134"/>
      <c r="K120" s="133"/>
    </row>
    <row r="121" spans="1:17" ht="29.25" customHeight="1">
      <c r="C121" s="346" t="s">
        <v>268</v>
      </c>
      <c r="D121" s="346"/>
      <c r="E121" s="346"/>
      <c r="F121" s="346"/>
      <c r="G121" s="346"/>
      <c r="H121" s="346"/>
      <c r="I121" s="346"/>
      <c r="J121" s="346"/>
      <c r="K121" s="58"/>
    </row>
    <row r="122" spans="1:17">
      <c r="D122" s="120"/>
      <c r="F122" s="25"/>
      <c r="G122" s="11"/>
      <c r="H122" s="2">
        <f>H119-H101</f>
        <v>0.47397887706756592</v>
      </c>
      <c r="I122" s="132"/>
      <c r="J122" s="11"/>
      <c r="K122" s="2">
        <f>K119-K101</f>
        <v>0</v>
      </c>
      <c r="M122" s="1" t="s">
        <v>0</v>
      </c>
    </row>
    <row r="123" spans="1:17">
      <c r="C123" s="1" t="s">
        <v>18</v>
      </c>
      <c r="G123" s="1"/>
      <c r="H123" s="1"/>
      <c r="J123" s="1"/>
      <c r="K123" s="1"/>
    </row>
    <row r="124" spans="1:17">
      <c r="D124" s="120"/>
      <c r="F124" s="25"/>
      <c r="G124" s="11"/>
      <c r="I124" s="132"/>
      <c r="J124" s="11"/>
      <c r="K124" s="10"/>
    </row>
    <row r="125" spans="1:17">
      <c r="E125" s="6"/>
    </row>
    <row r="126" spans="1:17">
      <c r="A126" s="35" t="s">
        <v>274</v>
      </c>
    </row>
    <row r="127" spans="1:17">
      <c r="A127" s="32" t="str">
        <f>$A$83</f>
        <v xml:space="preserve">Institution No.:  </v>
      </c>
      <c r="B127" s="35"/>
      <c r="C127" s="35"/>
      <c r="D127" s="35"/>
      <c r="E127" s="37"/>
      <c r="F127" s="35"/>
      <c r="G127" s="34"/>
      <c r="H127" s="36"/>
      <c r="I127" s="35"/>
      <c r="J127" s="34"/>
      <c r="K127" s="33" t="s">
        <v>190</v>
      </c>
    </row>
    <row r="128" spans="1:17">
      <c r="A128" s="347" t="s">
        <v>189</v>
      </c>
      <c r="B128" s="347"/>
      <c r="C128" s="347"/>
      <c r="D128" s="347"/>
      <c r="E128" s="347"/>
      <c r="F128" s="347"/>
      <c r="G128" s="347"/>
      <c r="H128" s="347"/>
      <c r="I128" s="347"/>
      <c r="J128" s="347"/>
      <c r="K128" s="347"/>
    </row>
    <row r="129" spans="1:11">
      <c r="A129" s="32" t="str">
        <f>$A$42</f>
        <v xml:space="preserve">NAME: </v>
      </c>
      <c r="C129" s="1" t="str">
        <f>$D$20</f>
        <v>University of Colorado</v>
      </c>
      <c r="H129" s="4"/>
      <c r="J129" s="5"/>
      <c r="K129" s="30" t="str">
        <f>$K$3</f>
        <v>Date: October 13, 2015</v>
      </c>
    </row>
    <row r="130" spans="1:11">
      <c r="A130" s="25" t="s">
        <v>1</v>
      </c>
      <c r="B130" s="25" t="s">
        <v>1</v>
      </c>
      <c r="C130" s="25" t="s">
        <v>1</v>
      </c>
      <c r="D130" s="25" t="s">
        <v>1</v>
      </c>
      <c r="E130" s="25" t="s">
        <v>1</v>
      </c>
      <c r="F130" s="25" t="s">
        <v>1</v>
      </c>
      <c r="G130" s="11" t="s">
        <v>1</v>
      </c>
      <c r="H130" s="10" t="s">
        <v>1</v>
      </c>
      <c r="I130" s="25" t="s">
        <v>1</v>
      </c>
      <c r="J130" s="11" t="s">
        <v>1</v>
      </c>
      <c r="K130" s="10" t="s">
        <v>1</v>
      </c>
    </row>
    <row r="131" spans="1:11">
      <c r="A131" s="28" t="s">
        <v>15</v>
      </c>
      <c r="E131" s="28" t="s">
        <v>15</v>
      </c>
      <c r="F131" s="7"/>
      <c r="G131" s="27"/>
      <c r="H131" s="26" t="s">
        <v>14</v>
      </c>
      <c r="I131" s="7"/>
      <c r="J131" s="27"/>
      <c r="K131" s="26" t="s">
        <v>281</v>
      </c>
    </row>
    <row r="132" spans="1:11">
      <c r="A132" s="28" t="s">
        <v>11</v>
      </c>
      <c r="C132" s="29" t="s">
        <v>12</v>
      </c>
      <c r="E132" s="28" t="s">
        <v>11</v>
      </c>
      <c r="F132" s="7"/>
      <c r="G132" s="27"/>
      <c r="H132" s="26" t="s">
        <v>10</v>
      </c>
      <c r="I132" s="7"/>
      <c r="J132" s="27"/>
      <c r="K132" s="26" t="s">
        <v>9</v>
      </c>
    </row>
    <row r="133" spans="1:11">
      <c r="A133" s="25" t="s">
        <v>1</v>
      </c>
      <c r="B133" s="25" t="s">
        <v>1</v>
      </c>
      <c r="C133" s="25" t="s">
        <v>1</v>
      </c>
      <c r="D133" s="25" t="s">
        <v>1</v>
      </c>
      <c r="E133" s="25" t="s">
        <v>1</v>
      </c>
      <c r="F133" s="25" t="s">
        <v>1</v>
      </c>
      <c r="G133" s="11" t="s">
        <v>1</v>
      </c>
      <c r="H133" s="10" t="s">
        <v>1</v>
      </c>
      <c r="I133" s="25" t="s">
        <v>1</v>
      </c>
      <c r="J133" s="11" t="s">
        <v>1</v>
      </c>
      <c r="K133" s="10" t="s">
        <v>1</v>
      </c>
    </row>
    <row r="134" spans="1:11">
      <c r="A134" s="1">
        <v>1</v>
      </c>
      <c r="C134" s="1" t="s">
        <v>188</v>
      </c>
      <c r="E134" s="1">
        <v>1</v>
      </c>
    </row>
    <row r="135" spans="1:11" ht="33.75" customHeight="1">
      <c r="A135" s="131">
        <v>2</v>
      </c>
      <c r="C135" s="348" t="s">
        <v>187</v>
      </c>
      <c r="D135" s="348"/>
      <c r="E135" s="131">
        <v>2</v>
      </c>
      <c r="G135" s="129"/>
      <c r="H135" s="130">
        <v>0</v>
      </c>
      <c r="I135" s="130"/>
      <c r="J135" s="130"/>
      <c r="K135" s="130">
        <v>0</v>
      </c>
    </row>
    <row r="136" spans="1:11" ht="15.75" customHeight="1">
      <c r="A136" s="1">
        <v>3</v>
      </c>
      <c r="C136" s="1" t="s">
        <v>186</v>
      </c>
      <c r="E136" s="1">
        <v>3</v>
      </c>
      <c r="G136" s="129"/>
      <c r="H136" s="129">
        <v>0</v>
      </c>
      <c r="I136" s="129"/>
      <c r="J136" s="129"/>
      <c r="K136" s="129">
        <v>0</v>
      </c>
    </row>
    <row r="137" spans="1:11">
      <c r="A137" s="1">
        <v>4</v>
      </c>
      <c r="C137" s="1" t="s">
        <v>185</v>
      </c>
      <c r="E137" s="1">
        <v>4</v>
      </c>
      <c r="G137" s="129"/>
      <c r="H137" s="129">
        <v>0</v>
      </c>
      <c r="I137" s="129"/>
      <c r="J137" s="129"/>
      <c r="K137" s="129">
        <v>0</v>
      </c>
    </row>
    <row r="138" spans="1:11">
      <c r="A138" s="1">
        <v>5</v>
      </c>
      <c r="C138" s="1" t="s">
        <v>184</v>
      </c>
      <c r="E138" s="1">
        <v>5</v>
      </c>
      <c r="G138" s="129"/>
      <c r="H138" s="129">
        <v>0</v>
      </c>
      <c r="I138" s="129"/>
      <c r="J138" s="129"/>
      <c r="K138" s="129">
        <v>0</v>
      </c>
    </row>
    <row r="139" spans="1:11" ht="47.25" customHeight="1">
      <c r="A139" s="131">
        <v>6</v>
      </c>
      <c r="C139" s="348" t="s">
        <v>183</v>
      </c>
      <c r="D139" s="348"/>
      <c r="E139" s="131">
        <v>6</v>
      </c>
      <c r="G139" s="129"/>
      <c r="H139" s="130">
        <v>0</v>
      </c>
      <c r="I139" s="130"/>
      <c r="J139" s="130"/>
      <c r="K139" s="130">
        <v>0</v>
      </c>
    </row>
    <row r="140" spans="1:11">
      <c r="A140" s="1">
        <v>7</v>
      </c>
      <c r="E140" s="1">
        <v>7</v>
      </c>
      <c r="G140" s="129"/>
      <c r="H140" s="129"/>
      <c r="I140" s="129"/>
      <c r="J140" s="129"/>
      <c r="K140" s="129"/>
    </row>
    <row r="141" spans="1:11">
      <c r="A141" s="1">
        <v>8</v>
      </c>
      <c r="E141" s="1">
        <v>8</v>
      </c>
      <c r="G141" s="129"/>
      <c r="H141" s="129"/>
      <c r="I141" s="129"/>
      <c r="J141" s="129"/>
      <c r="K141" s="129"/>
    </row>
    <row r="142" spans="1:11">
      <c r="A142" s="1">
        <v>9</v>
      </c>
      <c r="E142" s="1">
        <v>9</v>
      </c>
      <c r="G142" s="129"/>
      <c r="H142" s="129"/>
      <c r="I142" s="129"/>
      <c r="J142" s="129"/>
      <c r="K142" s="129"/>
    </row>
    <row r="143" spans="1:11">
      <c r="A143" s="1">
        <v>10</v>
      </c>
      <c r="E143" s="1">
        <v>10</v>
      </c>
      <c r="G143" s="129"/>
      <c r="H143" s="129"/>
      <c r="I143" s="129"/>
      <c r="J143" s="129"/>
      <c r="K143" s="129"/>
    </row>
    <row r="144" spans="1:11">
      <c r="A144" s="1">
        <v>11</v>
      </c>
      <c r="E144" s="1">
        <v>11</v>
      </c>
      <c r="G144" s="129"/>
      <c r="H144" s="129"/>
      <c r="I144" s="129"/>
      <c r="J144" s="129"/>
      <c r="K144" s="129"/>
    </row>
    <row r="145" spans="1:11">
      <c r="A145" s="1">
        <v>12</v>
      </c>
      <c r="C145" s="1" t="s">
        <v>182</v>
      </c>
      <c r="E145" s="1">
        <v>12</v>
      </c>
      <c r="G145" s="129"/>
      <c r="H145" s="129">
        <f>SUM(H135:H144)</f>
        <v>0</v>
      </c>
      <c r="I145" s="129"/>
      <c r="J145" s="129"/>
      <c r="K145" s="129">
        <f>SUM(K135:K144)</f>
        <v>0</v>
      </c>
    </row>
    <row r="146" spans="1:11">
      <c r="E146" s="6"/>
    </row>
    <row r="147" spans="1:11">
      <c r="E147" s="6"/>
    </row>
    <row r="148" spans="1:11">
      <c r="E148" s="6"/>
    </row>
    <row r="149" spans="1:11">
      <c r="E149" s="6"/>
    </row>
    <row r="150" spans="1:11">
      <c r="E150" s="6"/>
    </row>
    <row r="151" spans="1:11">
      <c r="E151" s="6"/>
    </row>
    <row r="152" spans="1:11">
      <c r="E152" s="6"/>
    </row>
    <row r="154" spans="1:11">
      <c r="D154" s="128"/>
      <c r="F154" s="128"/>
      <c r="G154" s="127"/>
      <c r="H154" s="126"/>
    </row>
    <row r="155" spans="1:11">
      <c r="E155" s="6"/>
    </row>
    <row r="156" spans="1:11">
      <c r="E156" s="6"/>
    </row>
    <row r="157" spans="1:11">
      <c r="E157" s="6"/>
    </row>
    <row r="158" spans="1:11">
      <c r="C158" s="1" t="s">
        <v>181</v>
      </c>
      <c r="E158" s="6"/>
    </row>
    <row r="159" spans="1:11">
      <c r="E159" s="6"/>
    </row>
    <row r="160" spans="1:11" ht="12.75">
      <c r="B160" s="125"/>
      <c r="C160" s="124"/>
      <c r="D160" s="123"/>
      <c r="E160" s="123"/>
      <c r="F160" s="123"/>
    </row>
    <row r="161" spans="1:13" ht="12.75">
      <c r="B161" s="125"/>
      <c r="C161" s="124"/>
      <c r="D161" s="123"/>
      <c r="E161" s="123"/>
      <c r="F161" s="123"/>
    </row>
    <row r="162" spans="1:13">
      <c r="E162" s="6"/>
    </row>
    <row r="163" spans="1:13">
      <c r="E163" s="6"/>
    </row>
    <row r="164" spans="1:13">
      <c r="E164" s="6"/>
    </row>
    <row r="165" spans="1:13">
      <c r="E165" s="6"/>
    </row>
    <row r="166" spans="1:13">
      <c r="E166" s="6"/>
    </row>
    <row r="167" spans="1:13">
      <c r="E167" s="6"/>
    </row>
    <row r="168" spans="1:13">
      <c r="E168" s="6"/>
    </row>
    <row r="169" spans="1:13">
      <c r="E169" s="6"/>
    </row>
    <row r="170" spans="1:13">
      <c r="E170" s="6"/>
    </row>
    <row r="171" spans="1:13">
      <c r="E171" s="6"/>
    </row>
    <row r="172" spans="1:13">
      <c r="E172" s="6"/>
    </row>
    <row r="173" spans="1:13">
      <c r="E173" s="6"/>
    </row>
    <row r="174" spans="1:13">
      <c r="A174" s="32" t="str">
        <f>$A$83</f>
        <v xml:space="preserve">Institution No.:  </v>
      </c>
      <c r="E174" s="6"/>
      <c r="G174" s="5"/>
      <c r="H174" s="4"/>
      <c r="J174" s="5"/>
      <c r="K174" s="33" t="s">
        <v>180</v>
      </c>
      <c r="L174" s="111"/>
      <c r="M174" s="94"/>
    </row>
    <row r="175" spans="1:13" s="35" customFormat="1">
      <c r="A175" s="347" t="s">
        <v>179</v>
      </c>
      <c r="B175" s="347"/>
      <c r="C175" s="347"/>
      <c r="D175" s="347"/>
      <c r="E175" s="347"/>
      <c r="F175" s="347"/>
      <c r="G175" s="347"/>
      <c r="H175" s="347"/>
      <c r="I175" s="347"/>
      <c r="J175" s="347"/>
      <c r="K175" s="347"/>
      <c r="L175" s="90"/>
      <c r="M175" s="122"/>
    </row>
    <row r="176" spans="1:13">
      <c r="A176" s="32" t="str">
        <f>$A$42</f>
        <v xml:space="preserve">NAME: </v>
      </c>
      <c r="C176" s="1" t="str">
        <f>$D$20</f>
        <v>University of Colorado</v>
      </c>
      <c r="H176" s="4"/>
      <c r="J176" s="5"/>
      <c r="K176" s="30" t="str">
        <f>$K$3</f>
        <v>Date: October 13, 2015</v>
      </c>
      <c r="L176" s="111"/>
      <c r="M176" s="94"/>
    </row>
    <row r="177" spans="1:11">
      <c r="A177" s="25" t="s">
        <v>1</v>
      </c>
      <c r="B177" s="25" t="s">
        <v>1</v>
      </c>
      <c r="C177" s="25" t="s">
        <v>1</v>
      </c>
      <c r="D177" s="25" t="s">
        <v>1</v>
      </c>
      <c r="E177" s="25" t="s">
        <v>1</v>
      </c>
      <c r="F177" s="25" t="s">
        <v>1</v>
      </c>
      <c r="G177" s="11" t="s">
        <v>1</v>
      </c>
      <c r="H177" s="10" t="s">
        <v>1</v>
      </c>
      <c r="I177" s="25" t="s">
        <v>1</v>
      </c>
      <c r="J177" s="11" t="s">
        <v>1</v>
      </c>
      <c r="K177" s="10" t="s">
        <v>1</v>
      </c>
    </row>
    <row r="178" spans="1:11">
      <c r="A178" s="28" t="s">
        <v>15</v>
      </c>
      <c r="E178" s="28" t="s">
        <v>15</v>
      </c>
      <c r="G178" s="27"/>
      <c r="H178" s="26" t="s">
        <v>14</v>
      </c>
      <c r="I178" s="7"/>
      <c r="J178" s="1"/>
      <c r="K178" s="1"/>
    </row>
    <row r="179" spans="1:11">
      <c r="A179" s="28" t="s">
        <v>11</v>
      </c>
      <c r="E179" s="28" t="s">
        <v>11</v>
      </c>
      <c r="G179" s="27"/>
      <c r="H179" s="26" t="s">
        <v>10</v>
      </c>
      <c r="I179" s="7"/>
      <c r="J179" s="1"/>
      <c r="K179" s="1"/>
    </row>
    <row r="180" spans="1:11">
      <c r="A180" s="25" t="s">
        <v>1</v>
      </c>
      <c r="B180" s="25" t="s">
        <v>1</v>
      </c>
      <c r="C180" s="25" t="s">
        <v>1</v>
      </c>
      <c r="D180" s="25" t="s">
        <v>1</v>
      </c>
      <c r="E180" s="25" t="s">
        <v>1</v>
      </c>
      <c r="F180" s="25" t="s">
        <v>1</v>
      </c>
      <c r="G180" s="11" t="s">
        <v>1</v>
      </c>
      <c r="H180" s="10" t="s">
        <v>1</v>
      </c>
      <c r="I180" s="25" t="s">
        <v>1</v>
      </c>
      <c r="J180" s="1"/>
      <c r="K180" s="1"/>
    </row>
    <row r="181" spans="1:11">
      <c r="A181" s="39">
        <v>1</v>
      </c>
      <c r="C181" s="9" t="s">
        <v>178</v>
      </c>
      <c r="E181" s="39">
        <v>1</v>
      </c>
      <c r="G181" s="5"/>
      <c r="H181" s="69"/>
      <c r="J181" s="1"/>
      <c r="K181" s="1"/>
    </row>
    <row r="182" spans="1:11">
      <c r="A182" s="120" t="s">
        <v>176</v>
      </c>
      <c r="C182" s="9" t="s">
        <v>177</v>
      </c>
      <c r="E182" s="120" t="s">
        <v>176</v>
      </c>
      <c r="F182" s="119"/>
      <c r="G182" s="88"/>
      <c r="H182" s="95">
        <v>0</v>
      </c>
      <c r="I182" s="88"/>
      <c r="J182" s="1"/>
      <c r="K182" s="1"/>
    </row>
    <row r="183" spans="1:11">
      <c r="A183" s="120" t="s">
        <v>174</v>
      </c>
      <c r="C183" s="9" t="s">
        <v>175</v>
      </c>
      <c r="E183" s="120" t="s">
        <v>174</v>
      </c>
      <c r="F183" s="119"/>
      <c r="G183" s="88"/>
      <c r="H183" s="121"/>
      <c r="I183" s="88"/>
      <c r="J183" s="1"/>
      <c r="K183" s="1"/>
    </row>
    <row r="184" spans="1:11">
      <c r="A184" s="120" t="s">
        <v>172</v>
      </c>
      <c r="C184" s="9" t="s">
        <v>173</v>
      </c>
      <c r="E184" s="120" t="s">
        <v>172</v>
      </c>
      <c r="F184" s="119"/>
      <c r="G184" s="88"/>
      <c r="H184" s="294">
        <v>6977.67</v>
      </c>
      <c r="I184" s="88"/>
      <c r="J184" s="1"/>
      <c r="K184" s="1"/>
    </row>
    <row r="185" spans="1:11">
      <c r="A185" s="39">
        <v>3</v>
      </c>
      <c r="C185" s="9" t="s">
        <v>171</v>
      </c>
      <c r="E185" s="39">
        <v>3</v>
      </c>
      <c r="F185" s="119"/>
      <c r="G185" s="88"/>
      <c r="H185" s="294">
        <v>1715.52</v>
      </c>
      <c r="I185" s="88"/>
      <c r="J185" s="1"/>
      <c r="K185" s="1"/>
    </row>
    <row r="186" spans="1:11">
      <c r="A186" s="39">
        <v>4</v>
      </c>
      <c r="C186" s="9" t="s">
        <v>170</v>
      </c>
      <c r="E186" s="39">
        <v>4</v>
      </c>
      <c r="F186" s="119"/>
      <c r="G186" s="88"/>
      <c r="H186" s="294">
        <v>8693.19</v>
      </c>
      <c r="I186" s="88"/>
      <c r="J186" s="1"/>
      <c r="K186" s="1"/>
    </row>
    <row r="187" spans="1:11">
      <c r="A187" s="39">
        <v>5</v>
      </c>
      <c r="E187" s="39">
        <v>5</v>
      </c>
      <c r="F187" s="119"/>
      <c r="G187" s="88"/>
      <c r="H187" s="294"/>
      <c r="I187" s="88"/>
      <c r="J187" s="1"/>
      <c r="K187" s="1"/>
    </row>
    <row r="188" spans="1:11">
      <c r="A188" s="39">
        <v>6</v>
      </c>
      <c r="C188" s="9" t="s">
        <v>169</v>
      </c>
      <c r="E188" s="39">
        <v>6</v>
      </c>
      <c r="F188" s="119"/>
      <c r="G188" s="88"/>
      <c r="H188" s="294">
        <v>1279.79</v>
      </c>
      <c r="I188" s="88"/>
      <c r="J188" s="1"/>
      <c r="K188" s="1"/>
    </row>
    <row r="189" spans="1:11">
      <c r="A189" s="39">
        <v>7</v>
      </c>
      <c r="C189" s="9" t="s">
        <v>168</v>
      </c>
      <c r="E189" s="39">
        <v>7</v>
      </c>
      <c r="F189" s="119"/>
      <c r="G189" s="88"/>
      <c r="H189" s="294">
        <v>472.21</v>
      </c>
      <c r="I189" s="88"/>
      <c r="J189" s="1"/>
      <c r="K189" s="1"/>
    </row>
    <row r="190" spans="1:11">
      <c r="A190" s="39">
        <v>8</v>
      </c>
      <c r="C190" s="9" t="s">
        <v>167</v>
      </c>
      <c r="E190" s="39">
        <v>8</v>
      </c>
      <c r="F190" s="119"/>
      <c r="G190" s="88"/>
      <c r="H190" s="294">
        <v>1752</v>
      </c>
      <c r="I190" s="88"/>
      <c r="J190" s="1"/>
      <c r="K190" s="1"/>
    </row>
    <row r="191" spans="1:11">
      <c r="A191" s="39">
        <v>9</v>
      </c>
      <c r="E191" s="39">
        <v>9</v>
      </c>
      <c r="F191" s="119"/>
      <c r="G191" s="88"/>
      <c r="H191" s="294"/>
      <c r="I191" s="88"/>
      <c r="J191" s="1"/>
      <c r="K191" s="1"/>
    </row>
    <row r="192" spans="1:11">
      <c r="A192" s="39">
        <v>10</v>
      </c>
      <c r="C192" s="9" t="s">
        <v>166</v>
      </c>
      <c r="E192" s="39">
        <v>10</v>
      </c>
      <c r="F192" s="119"/>
      <c r="G192" s="88"/>
      <c r="H192" s="294">
        <f>H184+H188</f>
        <v>8257.4599999999991</v>
      </c>
      <c r="I192" s="88"/>
      <c r="J192" s="1"/>
      <c r="K192" s="1"/>
    </row>
    <row r="193" spans="1:11">
      <c r="A193" s="39">
        <v>11</v>
      </c>
      <c r="C193" s="9" t="s">
        <v>165</v>
      </c>
      <c r="E193" s="39">
        <v>11</v>
      </c>
      <c r="F193" s="119"/>
      <c r="G193" s="88"/>
      <c r="H193" s="294">
        <f>H185+H189</f>
        <v>2187.73</v>
      </c>
      <c r="I193" s="88"/>
      <c r="J193" s="1"/>
      <c r="K193" s="1"/>
    </row>
    <row r="194" spans="1:11">
      <c r="A194" s="39">
        <v>12</v>
      </c>
      <c r="C194" s="9" t="s">
        <v>164</v>
      </c>
      <c r="E194" s="39">
        <v>12</v>
      </c>
      <c r="F194" s="119"/>
      <c r="G194" s="88"/>
      <c r="H194" s="294">
        <f>H186+H190</f>
        <v>10445.19</v>
      </c>
      <c r="I194" s="88"/>
      <c r="J194" s="1"/>
      <c r="K194" s="1"/>
    </row>
    <row r="195" spans="1:11">
      <c r="A195" s="39">
        <v>13</v>
      </c>
      <c r="E195" s="39">
        <v>13</v>
      </c>
      <c r="G195" s="88"/>
      <c r="H195" s="61"/>
      <c r="I195" s="65"/>
      <c r="J195" s="1"/>
      <c r="K195" s="1"/>
    </row>
    <row r="196" spans="1:11">
      <c r="A196" s="39">
        <v>15</v>
      </c>
      <c r="C196" s="9" t="s">
        <v>163</v>
      </c>
      <c r="E196" s="39">
        <v>15</v>
      </c>
      <c r="G196" s="88"/>
      <c r="H196" s="295"/>
      <c r="I196" s="65"/>
      <c r="J196" s="1"/>
      <c r="K196" s="1"/>
    </row>
    <row r="197" spans="1:11">
      <c r="A197" s="39">
        <v>16</v>
      </c>
      <c r="C197" s="9" t="s">
        <v>162</v>
      </c>
      <c r="E197" s="39">
        <v>16</v>
      </c>
      <c r="G197" s="88"/>
      <c r="H197" s="108">
        <f>(H101)/H194</f>
        <v>17024.459672444555</v>
      </c>
      <c r="I197" s="117"/>
      <c r="J197" s="1"/>
      <c r="K197" s="1"/>
    </row>
    <row r="198" spans="1:11">
      <c r="A198" s="39">
        <v>17</v>
      </c>
      <c r="C198" s="9" t="s">
        <v>161</v>
      </c>
      <c r="E198" s="39">
        <v>17</v>
      </c>
      <c r="G198" s="88"/>
      <c r="H198" s="108">
        <v>1920</v>
      </c>
      <c r="I198" s="65"/>
      <c r="J198" s="1"/>
      <c r="K198" s="1"/>
    </row>
    <row r="199" spans="1:11">
      <c r="A199" s="39">
        <v>18</v>
      </c>
      <c r="E199" s="39">
        <v>18</v>
      </c>
      <c r="G199" s="88"/>
      <c r="H199" s="108"/>
      <c r="I199" s="65"/>
      <c r="J199" s="1"/>
      <c r="K199" s="1"/>
    </row>
    <row r="200" spans="1:11">
      <c r="A200" s="1">
        <v>19</v>
      </c>
      <c r="C200" s="9" t="s">
        <v>160</v>
      </c>
      <c r="E200" s="1">
        <v>19</v>
      </c>
      <c r="G200" s="88"/>
      <c r="H200" s="108"/>
      <c r="I200" s="65"/>
      <c r="J200" s="1"/>
      <c r="K200" s="1"/>
    </row>
    <row r="201" spans="1:11">
      <c r="A201" s="39">
        <v>20</v>
      </c>
      <c r="C201" s="9" t="s">
        <v>159</v>
      </c>
      <c r="E201" s="39">
        <v>20</v>
      </c>
      <c r="F201" s="21"/>
      <c r="G201" s="66"/>
      <c r="H201" s="237">
        <f>G460</f>
        <v>692.63999999999987</v>
      </c>
      <c r="I201" s="66"/>
      <c r="J201" s="1"/>
      <c r="K201" s="1"/>
    </row>
    <row r="202" spans="1:11">
      <c r="A202" s="39">
        <v>21</v>
      </c>
      <c r="C202" s="9" t="s">
        <v>158</v>
      </c>
      <c r="E202" s="39">
        <v>21</v>
      </c>
      <c r="F202" s="21"/>
      <c r="G202" s="66"/>
      <c r="H202" s="237">
        <f>G456</f>
        <v>529.71999999999991</v>
      </c>
      <c r="I202" s="66"/>
      <c r="J202" s="1"/>
      <c r="K202" s="1"/>
    </row>
    <row r="203" spans="1:11">
      <c r="A203" s="39">
        <v>22</v>
      </c>
      <c r="C203" s="9" t="s">
        <v>157</v>
      </c>
      <c r="E203" s="39">
        <v>22</v>
      </c>
      <c r="F203" s="21"/>
      <c r="G203" s="66"/>
      <c r="H203" s="237">
        <f>G458</f>
        <v>162.92000000000002</v>
      </c>
      <c r="I203" s="66"/>
      <c r="J203" s="1"/>
      <c r="K203" s="1"/>
    </row>
    <row r="204" spans="1:11">
      <c r="A204" s="39">
        <v>23</v>
      </c>
      <c r="E204" s="39">
        <v>23</v>
      </c>
      <c r="F204" s="21"/>
      <c r="G204" s="66"/>
      <c r="H204" s="237"/>
      <c r="I204" s="66"/>
      <c r="J204" s="1"/>
      <c r="K204" s="1"/>
    </row>
    <row r="205" spans="1:11">
      <c r="A205" s="39">
        <v>24</v>
      </c>
      <c r="C205" s="9" t="s">
        <v>156</v>
      </c>
      <c r="E205" s="39">
        <v>24</v>
      </c>
      <c r="F205" s="21"/>
      <c r="G205" s="66"/>
      <c r="H205" s="237"/>
      <c r="I205" s="66"/>
      <c r="K205" s="1"/>
    </row>
    <row r="206" spans="1:11">
      <c r="A206" s="39">
        <v>25</v>
      </c>
      <c r="C206" s="9" t="s">
        <v>155</v>
      </c>
      <c r="E206" s="39">
        <v>25</v>
      </c>
      <c r="G206" s="88"/>
      <c r="H206" s="108">
        <f>IF(G460=0,0,H460/G460)+IF(G499=0,0,H499/G499)</f>
        <v>121218.07389434888</v>
      </c>
      <c r="I206" s="65"/>
      <c r="K206" s="1"/>
    </row>
    <row r="207" spans="1:11">
      <c r="A207" s="39">
        <v>26</v>
      </c>
      <c r="C207" s="9" t="s">
        <v>154</v>
      </c>
      <c r="E207" s="39">
        <v>26</v>
      </c>
      <c r="G207" s="88"/>
      <c r="H207" s="108">
        <f>IF(H202=0,0,(H456+H457+H495+H496)/H202)</f>
        <v>116370.09833496943</v>
      </c>
      <c r="I207" s="65"/>
      <c r="J207" s="1"/>
      <c r="K207" s="1"/>
    </row>
    <row r="208" spans="1:11">
      <c r="A208" s="39">
        <v>27</v>
      </c>
      <c r="C208" s="9" t="s">
        <v>153</v>
      </c>
      <c r="E208" s="39">
        <v>27</v>
      </c>
      <c r="G208" s="88"/>
      <c r="H208" s="108">
        <f>IF(H203=0,0,(H458+H459+H497+H498)/H203)</f>
        <v>58168.847962190019</v>
      </c>
      <c r="I208" s="65"/>
      <c r="J208" s="1"/>
      <c r="K208" s="1"/>
    </row>
    <row r="209" spans="1:13">
      <c r="A209" s="39">
        <v>28</v>
      </c>
      <c r="E209" s="39">
        <v>28</v>
      </c>
      <c r="G209" s="88"/>
      <c r="H209" s="108"/>
      <c r="I209" s="65"/>
      <c r="J209" s="1"/>
      <c r="K209" s="1"/>
    </row>
    <row r="210" spans="1:13">
      <c r="A210" s="39">
        <v>29</v>
      </c>
      <c r="C210" s="9" t="s">
        <v>152</v>
      </c>
      <c r="E210" s="39">
        <v>29</v>
      </c>
      <c r="F210" s="8"/>
      <c r="G210" s="88"/>
      <c r="H210" s="296">
        <f>G101</f>
        <v>1250.7</v>
      </c>
      <c r="I210" s="88"/>
      <c r="J210" s="1"/>
      <c r="K210" s="1"/>
    </row>
    <row r="211" spans="1:13">
      <c r="A211" s="9"/>
      <c r="H211" s="297"/>
      <c r="J211" s="1"/>
      <c r="K211" s="1"/>
    </row>
    <row r="212" spans="1:13">
      <c r="A212" s="9"/>
      <c r="H212" s="4"/>
      <c r="K212" s="4"/>
    </row>
    <row r="213" spans="1:13" ht="30" customHeight="1">
      <c r="A213" s="9"/>
      <c r="C213" s="351" t="s">
        <v>151</v>
      </c>
      <c r="D213" s="351"/>
      <c r="E213" s="351"/>
      <c r="F213" s="351"/>
      <c r="G213" s="351"/>
      <c r="H213" s="351"/>
      <c r="I213" s="351"/>
      <c r="K213" s="4"/>
    </row>
    <row r="214" spans="1:13">
      <c r="A214" s="9"/>
      <c r="H214" s="4"/>
      <c r="K214" s="4"/>
    </row>
    <row r="215" spans="1:13">
      <c r="A215" s="9"/>
      <c r="H215" s="4"/>
      <c r="K215" s="4"/>
    </row>
    <row r="216" spans="1:13">
      <c r="A216" s="9"/>
      <c r="H216" s="4"/>
      <c r="K216" s="4"/>
    </row>
    <row r="217" spans="1:13">
      <c r="A217" s="9"/>
      <c r="C217" s="35"/>
      <c r="D217" s="35"/>
      <c r="E217" s="35"/>
      <c r="F217" s="35"/>
      <c r="G217" s="116"/>
      <c r="H217" s="36"/>
      <c r="K217" s="4"/>
    </row>
    <row r="218" spans="1:13">
      <c r="A218" s="9"/>
      <c r="H218" s="4"/>
      <c r="K218" s="4"/>
    </row>
    <row r="219" spans="1:13">
      <c r="A219" s="9"/>
      <c r="G219" s="367" t="s">
        <v>280</v>
      </c>
      <c r="H219" s="367"/>
      <c r="I219" s="367"/>
      <c r="J219" s="367"/>
      <c r="K219" s="4"/>
    </row>
    <row r="220" spans="1:13">
      <c r="A220" s="9"/>
      <c r="G220" s="367"/>
      <c r="H220" s="367"/>
      <c r="I220" s="367"/>
      <c r="J220" s="367"/>
      <c r="K220" s="4"/>
    </row>
    <row r="221" spans="1:13">
      <c r="A221" s="9"/>
      <c r="H221" s="4"/>
      <c r="K221" s="4"/>
    </row>
    <row r="222" spans="1:13">
      <c r="A222" s="9"/>
      <c r="H222" s="4"/>
      <c r="K222" s="4"/>
    </row>
    <row r="223" spans="1:13">
      <c r="A223" s="9"/>
      <c r="H223" s="4"/>
      <c r="K223" s="4"/>
    </row>
    <row r="224" spans="1:13">
      <c r="E224" s="6"/>
      <c r="G224" s="5"/>
      <c r="H224" s="4"/>
      <c r="I224" s="111"/>
      <c r="K224" s="4"/>
      <c r="M224" s="94"/>
    </row>
    <row r="225" spans="1:11">
      <c r="A225" s="9"/>
      <c r="H225" s="4"/>
      <c r="K225" s="4"/>
    </row>
    <row r="226" spans="1:11">
      <c r="A226" s="32" t="str">
        <f>$A$83</f>
        <v xml:space="preserve">Institution No.:  </v>
      </c>
      <c r="C226" s="110"/>
      <c r="G226" s="1"/>
      <c r="H226" s="1"/>
      <c r="I226" s="13" t="s">
        <v>149</v>
      </c>
      <c r="J226" s="1"/>
      <c r="K226" s="1"/>
    </row>
    <row r="227" spans="1:11">
      <c r="A227" s="109"/>
      <c r="B227" s="352" t="s">
        <v>148</v>
      </c>
      <c r="C227" s="352"/>
      <c r="D227" s="352"/>
      <c r="E227" s="352"/>
      <c r="F227" s="352"/>
      <c r="G227" s="352"/>
      <c r="H227" s="352"/>
      <c r="I227" s="352"/>
      <c r="J227" s="352"/>
      <c r="K227" s="352"/>
    </row>
    <row r="228" spans="1:11">
      <c r="A228" s="32" t="str">
        <f>$A$42</f>
        <v xml:space="preserve">NAME: </v>
      </c>
      <c r="C228" s="1" t="str">
        <f>$D$20</f>
        <v>University of Colorado</v>
      </c>
      <c r="G228" s="1"/>
      <c r="H228" s="1"/>
      <c r="I228" s="30" t="str">
        <f>$K$3</f>
        <v>Date: October 13, 2015</v>
      </c>
      <c r="J228" s="1"/>
      <c r="K228" s="1"/>
    </row>
    <row r="229" spans="1:11">
      <c r="A229" s="25"/>
      <c r="C229" s="25" t="s">
        <v>1</v>
      </c>
      <c r="D229" s="25" t="s">
        <v>1</v>
      </c>
      <c r="E229" s="25" t="s">
        <v>1</v>
      </c>
      <c r="F229" s="25" t="s">
        <v>1</v>
      </c>
      <c r="G229" s="25" t="s">
        <v>1</v>
      </c>
      <c r="H229" s="25" t="s">
        <v>1</v>
      </c>
      <c r="I229" s="25" t="s">
        <v>1</v>
      </c>
      <c r="J229" s="25" t="s">
        <v>1</v>
      </c>
      <c r="K229" s="1"/>
    </row>
    <row r="230" spans="1:11">
      <c r="A230" s="28"/>
      <c r="D230" s="26" t="s">
        <v>14</v>
      </c>
      <c r="G230" s="1"/>
      <c r="H230" s="1"/>
      <c r="J230" s="1"/>
      <c r="K230" s="1"/>
    </row>
    <row r="231" spans="1:11">
      <c r="A231" s="28"/>
      <c r="D231" s="29" t="s">
        <v>10</v>
      </c>
      <c r="G231" s="1"/>
      <c r="H231" s="1"/>
      <c r="J231" s="1"/>
      <c r="K231" s="1"/>
    </row>
    <row r="232" spans="1:11">
      <c r="A232" s="25"/>
      <c r="D232" s="29" t="s">
        <v>146</v>
      </c>
      <c r="E232" s="29" t="s">
        <v>146</v>
      </c>
      <c r="F232" s="29" t="s">
        <v>145</v>
      </c>
      <c r="G232" s="29"/>
      <c r="H232" s="1"/>
      <c r="J232" s="1"/>
      <c r="K232" s="1"/>
    </row>
    <row r="233" spans="1:11">
      <c r="A233" s="9"/>
      <c r="C233" s="29" t="s">
        <v>144</v>
      </c>
      <c r="D233" s="29" t="s">
        <v>143</v>
      </c>
      <c r="E233" s="29" t="s">
        <v>142</v>
      </c>
      <c r="F233" s="29" t="s">
        <v>141</v>
      </c>
      <c r="G233" s="29"/>
      <c r="H233" s="1"/>
      <c r="J233" s="1"/>
      <c r="K233" s="1"/>
    </row>
    <row r="234" spans="1:11">
      <c r="A234" s="9"/>
      <c r="C234" s="25" t="s">
        <v>1</v>
      </c>
      <c r="D234" s="25" t="s">
        <v>1</v>
      </c>
      <c r="E234" s="25" t="s">
        <v>1</v>
      </c>
      <c r="F234" s="25" t="s">
        <v>1</v>
      </c>
      <c r="G234" s="25" t="s">
        <v>1</v>
      </c>
      <c r="H234" s="1"/>
      <c r="J234" s="1"/>
      <c r="K234" s="1"/>
    </row>
    <row r="235" spans="1:11">
      <c r="A235" s="9"/>
      <c r="G235" s="1"/>
      <c r="H235" s="1"/>
      <c r="J235" s="1"/>
      <c r="K235" s="1"/>
    </row>
    <row r="236" spans="1:11">
      <c r="A236" s="9"/>
      <c r="C236" s="9" t="s">
        <v>140</v>
      </c>
      <c r="D236" s="108">
        <v>0</v>
      </c>
      <c r="E236" s="108">
        <v>0</v>
      </c>
      <c r="F236" s="95">
        <v>0</v>
      </c>
      <c r="G236" s="1"/>
      <c r="H236" s="1"/>
      <c r="J236" s="1"/>
      <c r="K236" s="1"/>
    </row>
    <row r="237" spans="1:11">
      <c r="A237" s="9"/>
      <c r="D237" s="108"/>
      <c r="E237" s="108"/>
      <c r="F237" s="108"/>
      <c r="G237" s="1"/>
      <c r="H237" s="1"/>
      <c r="J237" s="1"/>
      <c r="K237" s="1"/>
    </row>
    <row r="238" spans="1:11">
      <c r="A238" s="9"/>
      <c r="C238" s="9" t="s">
        <v>139</v>
      </c>
      <c r="D238" s="294">
        <v>4030</v>
      </c>
      <c r="E238" s="296">
        <v>159.91572009999999</v>
      </c>
      <c r="F238" s="296">
        <f>D238/E238</f>
        <v>25.200774492213291</v>
      </c>
      <c r="G238" s="39"/>
      <c r="H238" s="1"/>
      <c r="J238" s="1"/>
      <c r="K238" s="1"/>
    </row>
    <row r="239" spans="1:11">
      <c r="A239" s="9"/>
      <c r="D239" s="298"/>
      <c r="E239" s="108"/>
      <c r="F239" s="108"/>
      <c r="G239" s="1"/>
      <c r="H239" s="1"/>
      <c r="J239" s="1"/>
      <c r="K239" s="1"/>
    </row>
    <row r="240" spans="1:11">
      <c r="A240" s="9"/>
      <c r="C240" s="9" t="s">
        <v>138</v>
      </c>
      <c r="D240" s="294">
        <v>4227</v>
      </c>
      <c r="E240" s="296">
        <v>262.4336624</v>
      </c>
      <c r="F240" s="296">
        <f>D240/E240</f>
        <v>16.106927599696522</v>
      </c>
      <c r="G240" s="39"/>
      <c r="H240" s="1"/>
      <c r="J240" s="1"/>
      <c r="K240" s="1"/>
    </row>
    <row r="241" spans="1:11">
      <c r="A241" s="9"/>
      <c r="D241" s="298"/>
      <c r="E241" s="108"/>
      <c r="F241" s="108"/>
      <c r="G241" s="1"/>
      <c r="H241" s="1"/>
      <c r="J241" s="1"/>
      <c r="K241" s="1"/>
    </row>
    <row r="242" spans="1:11">
      <c r="A242" s="9"/>
      <c r="C242" s="9" t="s">
        <v>137</v>
      </c>
      <c r="D242" s="294">
        <f>SUM(D238:D240)</f>
        <v>8257</v>
      </c>
      <c r="E242" s="296">
        <f>SUM(E236:E240)</f>
        <v>422.34938249999999</v>
      </c>
      <c r="F242" s="296">
        <f>D242/E242</f>
        <v>19.550164726475007</v>
      </c>
      <c r="G242" s="71"/>
      <c r="H242" s="107"/>
      <c r="J242" s="1"/>
      <c r="K242" s="1"/>
    </row>
    <row r="243" spans="1:11">
      <c r="A243" s="9"/>
      <c r="D243" s="299"/>
      <c r="E243" s="300"/>
      <c r="F243" s="300"/>
      <c r="G243" s="1"/>
      <c r="H243" s="1"/>
      <c r="J243" s="1"/>
      <c r="K243" s="1"/>
    </row>
    <row r="244" spans="1:11">
      <c r="A244" s="9"/>
      <c r="D244" s="299"/>
      <c r="E244" s="300"/>
      <c r="F244" s="300"/>
      <c r="G244" s="1"/>
      <c r="H244" s="1"/>
      <c r="J244" s="1"/>
      <c r="K244" s="1"/>
    </row>
    <row r="245" spans="1:11">
      <c r="A245" s="9"/>
      <c r="C245" s="9" t="s">
        <v>136</v>
      </c>
      <c r="D245" s="298">
        <v>2069</v>
      </c>
      <c r="E245" s="108">
        <v>225.89978070000001</v>
      </c>
      <c r="F245" s="296">
        <f>D245/E245</f>
        <v>9.1589287673885735</v>
      </c>
      <c r="G245" s="39"/>
      <c r="H245" s="1"/>
      <c r="J245" s="1"/>
      <c r="K245" s="1"/>
    </row>
    <row r="246" spans="1:11">
      <c r="A246" s="9"/>
      <c r="D246" s="298"/>
      <c r="E246" s="108"/>
      <c r="F246" s="296"/>
      <c r="G246" s="1"/>
      <c r="H246" s="1"/>
      <c r="J246" s="1"/>
      <c r="K246" s="1"/>
    </row>
    <row r="247" spans="1:11">
      <c r="A247" s="9"/>
      <c r="B247" s="9" t="s">
        <v>0</v>
      </c>
      <c r="C247" s="9" t="s">
        <v>135</v>
      </c>
      <c r="D247" s="298">
        <v>119</v>
      </c>
      <c r="E247" s="108">
        <v>49.08053864</v>
      </c>
      <c r="F247" s="296">
        <f>D247/E247</f>
        <v>2.4245862677435359</v>
      </c>
      <c r="G247" s="39"/>
      <c r="H247" s="1"/>
      <c r="J247" s="1"/>
      <c r="K247" s="1"/>
    </row>
    <row r="248" spans="1:11">
      <c r="A248" s="9"/>
      <c r="D248" s="298"/>
      <c r="E248" s="108"/>
      <c r="F248" s="296"/>
      <c r="G248" s="1"/>
      <c r="H248" s="1"/>
      <c r="J248" s="1"/>
      <c r="K248" s="1"/>
    </row>
    <row r="249" spans="1:11">
      <c r="A249" s="9"/>
      <c r="C249" s="9" t="s">
        <v>134</v>
      </c>
      <c r="D249" s="298">
        <f>SUM(D245:D247)</f>
        <v>2188</v>
      </c>
      <c r="E249" s="108">
        <f>SUM(E245:E247)</f>
        <v>274.98031933999999</v>
      </c>
      <c r="F249" s="296">
        <f>D249/E249</f>
        <v>7.9569330825259632</v>
      </c>
      <c r="G249" s="39"/>
      <c r="H249" s="1"/>
      <c r="J249" s="1"/>
      <c r="K249" s="1"/>
    </row>
    <row r="250" spans="1:11">
      <c r="A250" s="9"/>
      <c r="D250" s="299"/>
      <c r="E250" s="300"/>
      <c r="F250" s="296"/>
      <c r="G250" s="1"/>
      <c r="H250" s="1"/>
      <c r="J250" s="1"/>
      <c r="K250" s="1"/>
    </row>
    <row r="251" spans="1:11">
      <c r="A251" s="9"/>
      <c r="C251" s="9" t="s">
        <v>133</v>
      </c>
      <c r="D251" s="301">
        <v>10445</v>
      </c>
      <c r="E251" s="302">
        <f>E242+E249</f>
        <v>697.32970183999998</v>
      </c>
      <c r="F251" s="296">
        <f>D251/E251</f>
        <v>14.978567487430173</v>
      </c>
      <c r="G251" s="39"/>
      <c r="H251" s="1"/>
      <c r="J251" s="1"/>
      <c r="K251" s="1"/>
    </row>
    <row r="252" spans="1:11">
      <c r="A252" s="9"/>
      <c r="G252" s="1"/>
      <c r="H252" s="1"/>
      <c r="J252" s="1"/>
      <c r="K252" s="1"/>
    </row>
    <row r="253" spans="1:11">
      <c r="A253" s="9"/>
      <c r="G253" s="1"/>
      <c r="H253" s="1"/>
      <c r="J253" s="1"/>
      <c r="K253" s="1"/>
    </row>
    <row r="254" spans="1:11">
      <c r="A254" s="9"/>
      <c r="G254" s="1"/>
      <c r="H254" s="1"/>
      <c r="J254" s="1"/>
      <c r="K254" s="1"/>
    </row>
    <row r="255" spans="1:11">
      <c r="A255" s="9"/>
      <c r="G255" s="1"/>
      <c r="H255" s="1"/>
      <c r="J255" s="1"/>
      <c r="K255" s="1"/>
    </row>
    <row r="256" spans="1:11">
      <c r="A256" s="9"/>
      <c r="C256" s="9" t="s">
        <v>132</v>
      </c>
      <c r="G256" s="1"/>
      <c r="H256" s="1"/>
      <c r="J256" s="1"/>
      <c r="K256" s="1"/>
    </row>
    <row r="257" spans="1:11">
      <c r="A257" s="9"/>
      <c r="C257" s="9" t="s">
        <v>131</v>
      </c>
      <c r="G257" s="1"/>
      <c r="H257" s="1"/>
      <c r="J257" s="1"/>
      <c r="K257" s="1"/>
    </row>
    <row r="258" spans="1:11">
      <c r="A258" s="9"/>
      <c r="H258" s="4"/>
      <c r="K258" s="4"/>
    </row>
    <row r="259" spans="1:11">
      <c r="A259" s="9"/>
      <c r="H259" s="4"/>
      <c r="K259" s="4"/>
    </row>
    <row r="260" spans="1:11">
      <c r="A260" s="9"/>
      <c r="H260" s="4"/>
      <c r="K260" s="4"/>
    </row>
    <row r="261" spans="1:11">
      <c r="A261" s="9"/>
      <c r="H261" s="4"/>
      <c r="K261" s="4"/>
    </row>
    <row r="262" spans="1:11">
      <c r="A262" s="9"/>
      <c r="H262" s="4"/>
      <c r="K262" s="4"/>
    </row>
    <row r="263" spans="1:11">
      <c r="A263" s="9"/>
      <c r="H263" s="4"/>
      <c r="K263" s="4"/>
    </row>
    <row r="264" spans="1:11" ht="12" customHeight="1">
      <c r="A264" s="368" t="s">
        <v>279</v>
      </c>
      <c r="B264" s="368"/>
      <c r="C264" s="368"/>
      <c r="D264" s="368"/>
      <c r="E264" s="368"/>
      <c r="F264" s="368"/>
      <c r="G264" s="368"/>
      <c r="H264" s="368"/>
      <c r="I264" s="368"/>
      <c r="J264" s="368"/>
      <c r="K264" s="368"/>
    </row>
    <row r="265" spans="1:11">
      <c r="A265" s="368"/>
      <c r="B265" s="368"/>
      <c r="C265" s="368"/>
      <c r="D265" s="368"/>
      <c r="E265" s="368"/>
      <c r="F265" s="368"/>
      <c r="G265" s="368"/>
      <c r="H265" s="368"/>
      <c r="I265" s="368"/>
      <c r="J265" s="368"/>
      <c r="K265" s="368"/>
    </row>
    <row r="266" spans="1:11">
      <c r="A266" s="9"/>
      <c r="H266" s="4"/>
      <c r="K266" s="4"/>
    </row>
    <row r="267" spans="1:11">
      <c r="A267" s="9"/>
      <c r="H267" s="4"/>
      <c r="K267" s="4"/>
    </row>
    <row r="268" spans="1:11">
      <c r="A268" s="368" t="s">
        <v>278</v>
      </c>
      <c r="B268" s="368"/>
      <c r="C268" s="368"/>
      <c r="D268" s="368"/>
      <c r="E268" s="368"/>
      <c r="F268" s="368"/>
      <c r="G268" s="368"/>
      <c r="H268" s="368"/>
      <c r="I268" s="368"/>
      <c r="J268" s="368"/>
      <c r="K268" s="368"/>
    </row>
    <row r="269" spans="1:11">
      <c r="A269" s="368"/>
      <c r="B269" s="368"/>
      <c r="C269" s="368"/>
      <c r="D269" s="368"/>
      <c r="E269" s="368"/>
      <c r="F269" s="368"/>
      <c r="G269" s="368"/>
      <c r="H269" s="368"/>
      <c r="I269" s="368"/>
      <c r="J269" s="368"/>
      <c r="K269" s="368"/>
    </row>
    <row r="270" spans="1:11">
      <c r="A270" s="9"/>
      <c r="H270" s="4"/>
      <c r="K270" s="4"/>
    </row>
    <row r="271" spans="1:11">
      <c r="A271" s="9"/>
      <c r="H271" s="4"/>
      <c r="K271" s="4"/>
    </row>
    <row r="272" spans="1:11">
      <c r="A272" s="9"/>
      <c r="H272" s="4"/>
      <c r="K272" s="4"/>
    </row>
    <row r="273" spans="1:11">
      <c r="A273" s="9"/>
      <c r="H273" s="4"/>
      <c r="K273" s="4"/>
    </row>
    <row r="274" spans="1:11">
      <c r="A274" s="9"/>
      <c r="H274" s="4"/>
      <c r="K274" s="4"/>
    </row>
    <row r="275" spans="1:11" s="35" customFormat="1">
      <c r="A275" s="32" t="str">
        <f>$A$83</f>
        <v xml:space="preserve">Institution No.:  </v>
      </c>
      <c r="E275" s="37"/>
      <c r="G275" s="34"/>
      <c r="H275" s="36"/>
      <c r="J275" s="34"/>
      <c r="K275" s="33" t="s">
        <v>125</v>
      </c>
    </row>
    <row r="276" spans="1:11" s="35" customFormat="1">
      <c r="E276" s="37" t="s">
        <v>124</v>
      </c>
      <c r="G276" s="34"/>
      <c r="H276" s="36"/>
      <c r="J276" s="34"/>
      <c r="K276" s="36"/>
    </row>
    <row r="277" spans="1:11">
      <c r="A277" s="32" t="str">
        <f>$A$42</f>
        <v xml:space="preserve">NAME: </v>
      </c>
      <c r="C277" s="1" t="str">
        <f>$D$20</f>
        <v>University of Colorado</v>
      </c>
      <c r="F277" s="98"/>
      <c r="G277" s="63"/>
      <c r="H277" s="62"/>
      <c r="J277" s="5"/>
      <c r="K277" s="30" t="str">
        <f>$K$3</f>
        <v>Date: October 13, 2015</v>
      </c>
    </row>
    <row r="278" spans="1:11">
      <c r="A278" s="25" t="s">
        <v>1</v>
      </c>
      <c r="B278" s="25" t="s">
        <v>1</v>
      </c>
      <c r="C278" s="25" t="s">
        <v>1</v>
      </c>
      <c r="D278" s="25" t="s">
        <v>1</v>
      </c>
      <c r="E278" s="25" t="s">
        <v>1</v>
      </c>
      <c r="F278" s="25" t="s">
        <v>1</v>
      </c>
      <c r="G278" s="11" t="s">
        <v>1</v>
      </c>
      <c r="H278" s="10" t="s">
        <v>1</v>
      </c>
      <c r="I278" s="25" t="s">
        <v>1</v>
      </c>
      <c r="J278" s="11" t="s">
        <v>1</v>
      </c>
      <c r="K278" s="10" t="s">
        <v>1</v>
      </c>
    </row>
    <row r="279" spans="1:11">
      <c r="A279" s="28" t="s">
        <v>15</v>
      </c>
      <c r="E279" s="28" t="s">
        <v>15</v>
      </c>
      <c r="F279" s="7"/>
      <c r="G279" s="27"/>
      <c r="H279" s="26" t="s">
        <v>14</v>
      </c>
      <c r="I279" s="7"/>
      <c r="J279" s="1"/>
      <c r="K279" s="1"/>
    </row>
    <row r="280" spans="1:11" ht="33.75" customHeight="1">
      <c r="A280" s="28" t="s">
        <v>11</v>
      </c>
      <c r="C280" s="29" t="s">
        <v>12</v>
      </c>
      <c r="D280" s="97" t="s">
        <v>270</v>
      </c>
      <c r="E280" s="28" t="s">
        <v>11</v>
      </c>
      <c r="F280" s="7"/>
      <c r="G280" s="27" t="s">
        <v>33</v>
      </c>
      <c r="H280" s="26" t="s">
        <v>10</v>
      </c>
      <c r="I280" s="7"/>
      <c r="J280" s="1"/>
      <c r="K280" s="1"/>
    </row>
    <row r="281" spans="1:11">
      <c r="A281" s="25" t="s">
        <v>1</v>
      </c>
      <c r="B281" s="25" t="s">
        <v>1</v>
      </c>
      <c r="C281" s="25" t="s">
        <v>1</v>
      </c>
      <c r="D281" s="25" t="s">
        <v>1</v>
      </c>
      <c r="E281" s="25" t="s">
        <v>1</v>
      </c>
      <c r="F281" s="25" t="s">
        <v>1</v>
      </c>
      <c r="G281" s="11" t="s">
        <v>1</v>
      </c>
      <c r="H281" s="10" t="s">
        <v>1</v>
      </c>
      <c r="I281" s="25" t="s">
        <v>1</v>
      </c>
      <c r="J281" s="1"/>
      <c r="K281" s="1"/>
    </row>
    <row r="282" spans="1:11">
      <c r="A282" s="39">
        <v>1</v>
      </c>
      <c r="C282" s="9" t="s">
        <v>123</v>
      </c>
      <c r="E282" s="39">
        <v>1</v>
      </c>
      <c r="G282" s="5"/>
      <c r="H282" s="4"/>
      <c r="J282" s="1"/>
      <c r="K282" s="1"/>
    </row>
    <row r="283" spans="1:11">
      <c r="A283" s="39">
        <f>(A282+1)</f>
        <v>2</v>
      </c>
      <c r="C283" s="9" t="s">
        <v>114</v>
      </c>
      <c r="D283" s="9" t="s">
        <v>113</v>
      </c>
      <c r="E283" s="39">
        <f>(E282+1)</f>
        <v>2</v>
      </c>
      <c r="F283" s="21"/>
      <c r="G283" s="237">
        <v>275.07</v>
      </c>
      <c r="H283" s="66">
        <v>3165927.58</v>
      </c>
      <c r="I283" s="66"/>
      <c r="J283" s="1"/>
      <c r="K283" s="1"/>
    </row>
    <row r="284" spans="1:11">
      <c r="A284" s="39">
        <f>(A283+1)</f>
        <v>3</v>
      </c>
      <c r="D284" s="9" t="s">
        <v>112</v>
      </c>
      <c r="E284" s="39">
        <f>(E283+1)</f>
        <v>3</v>
      </c>
      <c r="F284" s="21"/>
      <c r="G284" s="237">
        <v>528.16999999999996</v>
      </c>
      <c r="H284" s="66">
        <v>6076514.1100000003</v>
      </c>
      <c r="I284" s="66"/>
      <c r="J284" s="1"/>
      <c r="K284" s="1"/>
    </row>
    <row r="285" spans="1:11">
      <c r="A285" s="39">
        <v>4</v>
      </c>
      <c r="C285" s="9" t="s">
        <v>111</v>
      </c>
      <c r="D285" s="9" t="s">
        <v>110</v>
      </c>
      <c r="E285" s="39">
        <v>4</v>
      </c>
      <c r="F285" s="21"/>
      <c r="G285" s="237">
        <v>31.73</v>
      </c>
      <c r="H285" s="66">
        <v>1042138.33</v>
      </c>
      <c r="I285" s="66"/>
      <c r="J285" s="1"/>
      <c r="K285" s="1"/>
    </row>
    <row r="286" spans="1:11">
      <c r="A286" s="39">
        <f>(A285+1)</f>
        <v>5</v>
      </c>
      <c r="D286" s="9" t="s">
        <v>109</v>
      </c>
      <c r="E286" s="39">
        <f>(E285+1)</f>
        <v>5</v>
      </c>
      <c r="F286" s="21"/>
      <c r="G286" s="237">
        <v>98.33</v>
      </c>
      <c r="H286" s="66">
        <v>2398016.6799999997</v>
      </c>
      <c r="I286" s="66"/>
      <c r="J286" s="1"/>
      <c r="K286" s="1"/>
    </row>
    <row r="287" spans="1:11">
      <c r="A287" s="39">
        <f>(A286+1)</f>
        <v>6</v>
      </c>
      <c r="C287" s="9" t="s">
        <v>122</v>
      </c>
      <c r="E287" s="39">
        <f>(E286+1)</f>
        <v>6</v>
      </c>
      <c r="G287" s="108">
        <f>SUM(G283:G286)</f>
        <v>933.30000000000007</v>
      </c>
      <c r="H287" s="65">
        <f>SUM(H283:H286)</f>
        <v>12682596.700000001</v>
      </c>
      <c r="I287" s="65"/>
      <c r="J287" s="1"/>
      <c r="K287" s="1"/>
    </row>
    <row r="288" spans="1:11">
      <c r="A288" s="39">
        <f>(A287+1)</f>
        <v>7</v>
      </c>
      <c r="C288" s="9" t="s">
        <v>121</v>
      </c>
      <c r="E288" s="39">
        <f>(E287+1)</f>
        <v>7</v>
      </c>
      <c r="G288" s="296"/>
      <c r="H288" s="88"/>
      <c r="I288" s="65"/>
      <c r="J288" s="1"/>
      <c r="K288" s="1"/>
    </row>
    <row r="289" spans="1:11">
      <c r="A289" s="39">
        <f>(A288+1)</f>
        <v>8</v>
      </c>
      <c r="C289" s="9" t="s">
        <v>114</v>
      </c>
      <c r="D289" s="9" t="s">
        <v>113</v>
      </c>
      <c r="E289" s="39">
        <f>(E288+1)</f>
        <v>8</v>
      </c>
      <c r="F289" s="21"/>
      <c r="G289" s="237">
        <v>748.68</v>
      </c>
      <c r="H289" s="66">
        <v>9379858.25</v>
      </c>
      <c r="I289" s="66"/>
      <c r="J289" s="1"/>
      <c r="K289" s="1"/>
    </row>
    <row r="290" spans="1:11">
      <c r="A290" s="39">
        <v>9</v>
      </c>
      <c r="D290" s="9" t="s">
        <v>112</v>
      </c>
      <c r="E290" s="39">
        <v>9</v>
      </c>
      <c r="F290" s="21"/>
      <c r="G290" s="237">
        <v>3349.13</v>
      </c>
      <c r="H290" s="66">
        <v>37962485.75</v>
      </c>
      <c r="I290" s="66"/>
      <c r="J290" s="1"/>
      <c r="K290" s="1"/>
    </row>
    <row r="291" spans="1:11">
      <c r="A291" s="39">
        <v>10</v>
      </c>
      <c r="C291" s="9" t="s">
        <v>111</v>
      </c>
      <c r="D291" s="9" t="s">
        <v>110</v>
      </c>
      <c r="E291" s="39">
        <v>10</v>
      </c>
      <c r="F291" s="21"/>
      <c r="G291" s="237">
        <v>224.3</v>
      </c>
      <c r="H291" s="66">
        <v>7412644</v>
      </c>
      <c r="I291" s="66"/>
      <c r="J291" s="1"/>
      <c r="K291" s="1"/>
    </row>
    <row r="292" spans="1:11">
      <c r="A292" s="39">
        <f>(A291+1)</f>
        <v>11</v>
      </c>
      <c r="D292" s="9" t="s">
        <v>109</v>
      </c>
      <c r="E292" s="39">
        <f>(E291+1)</f>
        <v>11</v>
      </c>
      <c r="F292" s="21"/>
      <c r="G292" s="237">
        <v>610.73</v>
      </c>
      <c r="H292" s="66">
        <v>14719282.5</v>
      </c>
      <c r="I292" s="66"/>
      <c r="J292" s="1"/>
      <c r="K292" s="1"/>
    </row>
    <row r="293" spans="1:11">
      <c r="A293" s="39">
        <f>(A292+1)</f>
        <v>12</v>
      </c>
      <c r="C293" s="9" t="s">
        <v>120</v>
      </c>
      <c r="E293" s="39">
        <f>(E292+1)</f>
        <v>12</v>
      </c>
      <c r="G293" s="108">
        <f>SUM(G289:G292)</f>
        <v>4932.84</v>
      </c>
      <c r="H293" s="65">
        <f>SUM(H289:H292)</f>
        <v>69474270.5</v>
      </c>
      <c r="I293" s="65"/>
      <c r="J293" s="1"/>
      <c r="K293" s="1"/>
    </row>
    <row r="294" spans="1:11">
      <c r="A294" s="39">
        <f>(A293+1)</f>
        <v>13</v>
      </c>
      <c r="C294" s="9" t="s">
        <v>119</v>
      </c>
      <c r="E294" s="39">
        <f>(E293+1)</f>
        <v>13</v>
      </c>
      <c r="G294" s="296"/>
      <c r="H294" s="88"/>
      <c r="I294" s="65"/>
      <c r="J294" s="1"/>
      <c r="K294" s="1"/>
    </row>
    <row r="295" spans="1:11">
      <c r="A295" s="39">
        <f>(A294+1)</f>
        <v>14</v>
      </c>
      <c r="C295" s="9" t="s">
        <v>114</v>
      </c>
      <c r="D295" s="9" t="s">
        <v>113</v>
      </c>
      <c r="E295" s="39">
        <f>(E294+1)</f>
        <v>14</v>
      </c>
      <c r="F295" s="21"/>
      <c r="G295" s="237"/>
      <c r="H295" s="66">
        <v>0</v>
      </c>
      <c r="I295" s="66"/>
      <c r="J295" s="1"/>
      <c r="K295" s="1"/>
    </row>
    <row r="296" spans="1:11">
      <c r="A296" s="39">
        <v>15</v>
      </c>
      <c r="C296" s="9"/>
      <c r="D296" s="9" t="s">
        <v>112</v>
      </c>
      <c r="E296" s="39">
        <v>15</v>
      </c>
      <c r="F296" s="21"/>
      <c r="G296" s="237"/>
      <c r="H296" s="66">
        <v>0</v>
      </c>
      <c r="I296" s="66"/>
      <c r="J296" s="1"/>
      <c r="K296" s="1"/>
    </row>
    <row r="297" spans="1:11">
      <c r="A297" s="39">
        <v>16</v>
      </c>
      <c r="C297" s="9" t="s">
        <v>111</v>
      </c>
      <c r="D297" s="9" t="s">
        <v>110</v>
      </c>
      <c r="E297" s="39">
        <v>16</v>
      </c>
      <c r="F297" s="21"/>
      <c r="G297" s="237"/>
      <c r="H297" s="66">
        <v>0</v>
      </c>
      <c r="I297" s="66"/>
      <c r="J297" s="1"/>
      <c r="K297" s="1"/>
    </row>
    <row r="298" spans="1:11">
      <c r="A298" s="39">
        <v>17</v>
      </c>
      <c r="C298" s="9"/>
      <c r="D298" s="9" t="s">
        <v>109</v>
      </c>
      <c r="E298" s="39">
        <v>17</v>
      </c>
      <c r="G298" s="108"/>
      <c r="H298" s="65">
        <v>0</v>
      </c>
      <c r="I298" s="65"/>
      <c r="J298" s="1"/>
      <c r="K298" s="1"/>
    </row>
    <row r="299" spans="1:11">
      <c r="A299" s="39">
        <v>18</v>
      </c>
      <c r="C299" s="9" t="s">
        <v>118</v>
      </c>
      <c r="D299" s="9"/>
      <c r="E299" s="39">
        <v>18</v>
      </c>
      <c r="G299" s="108">
        <f>SUM(G295:G298)</f>
        <v>0</v>
      </c>
      <c r="H299" s="65">
        <f>SUM(H295:H298)</f>
        <v>0</v>
      </c>
      <c r="I299" s="65"/>
      <c r="J299" s="1"/>
      <c r="K299" s="1"/>
    </row>
    <row r="300" spans="1:11">
      <c r="A300" s="39">
        <v>19</v>
      </c>
      <c r="C300" s="9" t="s">
        <v>117</v>
      </c>
      <c r="D300" s="9"/>
      <c r="E300" s="39">
        <v>19</v>
      </c>
      <c r="G300" s="108"/>
      <c r="H300" s="65"/>
      <c r="I300" s="65"/>
      <c r="J300" s="1"/>
      <c r="K300" s="1"/>
    </row>
    <row r="301" spans="1:11">
      <c r="A301" s="39">
        <v>20</v>
      </c>
      <c r="C301" s="9" t="s">
        <v>114</v>
      </c>
      <c r="D301" s="9" t="s">
        <v>113</v>
      </c>
      <c r="E301" s="39">
        <v>20</v>
      </c>
      <c r="F301" s="96"/>
      <c r="G301" s="237">
        <v>691.77</v>
      </c>
      <c r="H301" s="66">
        <v>8771412.1999999993</v>
      </c>
      <c r="I301" s="66"/>
      <c r="J301" s="1"/>
      <c r="K301" s="1"/>
    </row>
    <row r="302" spans="1:11">
      <c r="A302" s="39">
        <v>21</v>
      </c>
      <c r="C302" s="9"/>
      <c r="D302" s="9" t="s">
        <v>112</v>
      </c>
      <c r="E302" s="39">
        <v>21</v>
      </c>
      <c r="F302" s="96"/>
      <c r="G302" s="237">
        <v>3100.37</v>
      </c>
      <c r="H302" s="66">
        <v>35318875</v>
      </c>
      <c r="I302" s="66"/>
      <c r="J302" s="1"/>
      <c r="K302" s="1"/>
    </row>
    <row r="303" spans="1:11">
      <c r="A303" s="39">
        <v>22</v>
      </c>
      <c r="C303" s="9" t="s">
        <v>111</v>
      </c>
      <c r="D303" s="9" t="s">
        <v>110</v>
      </c>
      <c r="E303" s="39">
        <v>22</v>
      </c>
      <c r="F303" s="96"/>
      <c r="G303" s="237">
        <v>216.18</v>
      </c>
      <c r="H303" s="66">
        <v>7187755.3499999996</v>
      </c>
      <c r="I303" s="66"/>
      <c r="J303" s="1"/>
      <c r="K303" s="1"/>
    </row>
    <row r="304" spans="1:11">
      <c r="A304" s="39">
        <v>23</v>
      </c>
      <c r="D304" s="9" t="s">
        <v>109</v>
      </c>
      <c r="E304" s="39">
        <v>23</v>
      </c>
      <c r="F304" s="96"/>
      <c r="G304" s="237">
        <v>570.73</v>
      </c>
      <c r="H304" s="66">
        <v>13776197</v>
      </c>
      <c r="I304" s="66"/>
      <c r="J304" s="1"/>
      <c r="K304" s="1"/>
    </row>
    <row r="305" spans="1:11">
      <c r="A305" s="39">
        <v>24</v>
      </c>
      <c r="C305" s="9" t="s">
        <v>116</v>
      </c>
      <c r="E305" s="39">
        <v>24</v>
      </c>
      <c r="F305" s="94"/>
      <c r="G305" s="296">
        <f>SUM(G301:G304)</f>
        <v>4579.0499999999993</v>
      </c>
      <c r="H305" s="88">
        <f>SUM(H301:H304)</f>
        <v>65054239.550000004</v>
      </c>
      <c r="I305" s="88"/>
      <c r="J305" s="1"/>
      <c r="K305" s="1"/>
    </row>
    <row r="306" spans="1:11">
      <c r="A306" s="39">
        <v>25</v>
      </c>
      <c r="C306" s="9" t="s">
        <v>115</v>
      </c>
      <c r="E306" s="39">
        <v>25</v>
      </c>
      <c r="G306" s="108"/>
      <c r="H306" s="65"/>
      <c r="I306" s="65"/>
      <c r="J306" s="1"/>
      <c r="K306" s="1"/>
    </row>
    <row r="307" spans="1:11">
      <c r="A307" s="39">
        <v>26</v>
      </c>
      <c r="C307" s="9" t="s">
        <v>114</v>
      </c>
      <c r="D307" s="9" t="s">
        <v>113</v>
      </c>
      <c r="E307" s="39">
        <v>26</v>
      </c>
      <c r="G307" s="298">
        <f>G283+G289+G301</f>
        <v>1715.52</v>
      </c>
      <c r="H307" s="65">
        <f>H283+H289+H295+H301</f>
        <v>21317198.030000001</v>
      </c>
      <c r="I307" s="65"/>
      <c r="J307" s="1"/>
      <c r="K307" s="1"/>
    </row>
    <row r="308" spans="1:11">
      <c r="A308" s="39">
        <v>27</v>
      </c>
      <c r="C308" s="9"/>
      <c r="D308" s="9" t="s">
        <v>112</v>
      </c>
      <c r="E308" s="39">
        <v>27</v>
      </c>
      <c r="G308" s="298">
        <f>G284+G290+G302</f>
        <v>6977.67</v>
      </c>
      <c r="H308" s="65">
        <f>H284+H290+H296+H302</f>
        <v>79357874.859999999</v>
      </c>
      <c r="I308" s="65"/>
      <c r="J308" s="1"/>
      <c r="K308" s="1"/>
    </row>
    <row r="309" spans="1:11">
      <c r="A309" s="39">
        <v>28</v>
      </c>
      <c r="C309" s="9" t="s">
        <v>111</v>
      </c>
      <c r="D309" s="9" t="s">
        <v>110</v>
      </c>
      <c r="E309" s="39">
        <v>28</v>
      </c>
      <c r="G309" s="298">
        <f>G285+G291+G303</f>
        <v>472.21000000000004</v>
      </c>
      <c r="H309" s="65">
        <f>H285+H291+H297+H303</f>
        <v>15642537.68</v>
      </c>
      <c r="I309" s="65"/>
      <c r="J309" s="1"/>
      <c r="K309" s="1"/>
    </row>
    <row r="310" spans="1:11">
      <c r="A310" s="39">
        <v>29</v>
      </c>
      <c r="D310" s="9" t="s">
        <v>109</v>
      </c>
      <c r="E310" s="39">
        <v>29</v>
      </c>
      <c r="G310" s="298">
        <f>G286+G292+G304</f>
        <v>1279.79</v>
      </c>
      <c r="H310" s="65">
        <f>H286+H292+H298+H304</f>
        <v>30893496.18</v>
      </c>
      <c r="I310" s="65"/>
      <c r="J310" s="1"/>
      <c r="K310" s="1"/>
    </row>
    <row r="311" spans="1:11">
      <c r="A311" s="39">
        <v>30</v>
      </c>
      <c r="E311" s="39">
        <v>30</v>
      </c>
      <c r="G311" s="294"/>
      <c r="H311" s="88"/>
      <c r="I311" s="65"/>
      <c r="J311" s="1"/>
      <c r="K311" s="1"/>
    </row>
    <row r="312" spans="1:11">
      <c r="A312" s="39">
        <v>31</v>
      </c>
      <c r="C312" s="9" t="s">
        <v>108</v>
      </c>
      <c r="E312" s="39">
        <v>31</v>
      </c>
      <c r="G312" s="298">
        <f>G307+G308</f>
        <v>8693.19</v>
      </c>
      <c r="H312" s="65">
        <f>SUM(H307:H308)</f>
        <v>100675072.89</v>
      </c>
      <c r="I312" s="65"/>
      <c r="J312" s="1"/>
      <c r="K312" s="1"/>
    </row>
    <row r="313" spans="1:11">
      <c r="A313" s="39">
        <v>32</v>
      </c>
      <c r="C313" s="9" t="s">
        <v>107</v>
      </c>
      <c r="E313" s="39">
        <v>32</v>
      </c>
      <c r="G313" s="298">
        <f>G309+G310</f>
        <v>1752</v>
      </c>
      <c r="H313" s="65">
        <f>SUM(H309:H310)</f>
        <v>46536033.859999999</v>
      </c>
      <c r="I313" s="65"/>
      <c r="J313" s="1"/>
      <c r="K313" s="1"/>
    </row>
    <row r="314" spans="1:11">
      <c r="A314" s="39">
        <v>33</v>
      </c>
      <c r="C314" s="9" t="s">
        <v>106</v>
      </c>
      <c r="E314" s="39">
        <v>33</v>
      </c>
      <c r="F314" s="94"/>
      <c r="G314" s="294">
        <f>G307+G309</f>
        <v>2187.73</v>
      </c>
      <c r="H314" s="88">
        <f>SUM(H307,H309)</f>
        <v>36959735.710000001</v>
      </c>
      <c r="I314" s="88"/>
      <c r="J314" s="1"/>
      <c r="K314" s="1"/>
    </row>
    <row r="315" spans="1:11">
      <c r="A315" s="39">
        <v>34</v>
      </c>
      <c r="C315" s="9" t="s">
        <v>105</v>
      </c>
      <c r="E315" s="39">
        <v>34</v>
      </c>
      <c r="F315" s="94"/>
      <c r="G315" s="294">
        <f>G308+G310</f>
        <v>8257.4599999999991</v>
      </c>
      <c r="H315" s="88">
        <f>SUM(H308,H310)</f>
        <v>110251371.03999999</v>
      </c>
      <c r="I315" s="88"/>
      <c r="J315" s="1"/>
      <c r="K315" s="1"/>
    </row>
    <row r="316" spans="1:11">
      <c r="A316" s="9"/>
      <c r="C316" s="25" t="s">
        <v>1</v>
      </c>
      <c r="D316" s="25" t="s">
        <v>1</v>
      </c>
      <c r="E316" s="25" t="s">
        <v>1</v>
      </c>
      <c r="F316" s="25" t="s">
        <v>1</v>
      </c>
      <c r="G316" s="303" t="s">
        <v>1</v>
      </c>
      <c r="H316" s="25" t="s">
        <v>1</v>
      </c>
      <c r="I316" s="25" t="s">
        <v>1</v>
      </c>
      <c r="J316" s="1"/>
      <c r="K316" s="1"/>
    </row>
    <row r="317" spans="1:11">
      <c r="A317" s="39">
        <v>35</v>
      </c>
      <c r="C317" s="1" t="s">
        <v>104</v>
      </c>
      <c r="E317" s="39">
        <v>35</v>
      </c>
      <c r="G317" s="108">
        <f>SUM(G314:G315)</f>
        <v>10445.189999999999</v>
      </c>
      <c r="H317" s="65">
        <f>SUM(H314:H315)</f>
        <v>147211106.75</v>
      </c>
      <c r="I317" s="65"/>
      <c r="J317" s="1"/>
      <c r="K317" s="1"/>
    </row>
    <row r="318" spans="1:11">
      <c r="C318" s="9" t="s">
        <v>307</v>
      </c>
      <c r="F318" s="12" t="s">
        <v>1</v>
      </c>
      <c r="G318" s="11"/>
      <c r="H318" s="10"/>
      <c r="I318" s="12"/>
      <c r="J318" s="1"/>
      <c r="K318" s="1"/>
    </row>
    <row r="319" spans="1:11">
      <c r="C319" s="9"/>
      <c r="F319" s="12"/>
      <c r="G319" s="11"/>
      <c r="H319" s="10"/>
      <c r="I319" s="12"/>
      <c r="J319" s="1"/>
      <c r="K319" s="1"/>
    </row>
    <row r="320" spans="1:11">
      <c r="J320" s="1"/>
      <c r="K320" s="1"/>
    </row>
    <row r="321" spans="1:11" ht="36" customHeight="1">
      <c r="A321" s="1">
        <v>36</v>
      </c>
      <c r="B321" s="92"/>
      <c r="C321" s="346" t="s">
        <v>268</v>
      </c>
      <c r="D321" s="346"/>
      <c r="E321" s="346"/>
      <c r="F321" s="346"/>
      <c r="G321" s="346"/>
      <c r="H321" s="346"/>
      <c r="I321" s="346"/>
      <c r="J321" s="346"/>
      <c r="K321" s="1"/>
    </row>
    <row r="322" spans="1:11">
      <c r="C322" s="1" t="s">
        <v>103</v>
      </c>
      <c r="F322" s="12"/>
      <c r="G322" s="11"/>
      <c r="H322" s="4"/>
      <c r="I322" s="12"/>
      <c r="J322" s="11"/>
      <c r="K322" s="4"/>
    </row>
    <row r="323" spans="1:11">
      <c r="C323" s="1" t="s">
        <v>102</v>
      </c>
      <c r="F323" s="12"/>
      <c r="G323" s="11"/>
      <c r="H323" s="4"/>
      <c r="I323" s="12"/>
      <c r="J323" s="11"/>
      <c r="K323" s="4"/>
    </row>
    <row r="324" spans="1:11">
      <c r="A324" s="9"/>
    </row>
    <row r="325" spans="1:11" s="35" customFormat="1">
      <c r="A325" s="32" t="str">
        <f>$A$83</f>
        <v xml:space="preserve">Institution No.:  </v>
      </c>
      <c r="E325" s="37"/>
      <c r="G325" s="34"/>
      <c r="H325" s="36"/>
      <c r="J325" s="34"/>
      <c r="K325" s="91" t="s">
        <v>101</v>
      </c>
    </row>
    <row r="326" spans="1:11" s="35" customFormat="1" ht="14.25">
      <c r="D326" s="90" t="s">
        <v>308</v>
      </c>
      <c r="E326" s="37"/>
      <c r="G326" s="34"/>
      <c r="H326" s="36"/>
      <c r="J326" s="34"/>
      <c r="K326" s="36"/>
    </row>
    <row r="327" spans="1:11">
      <c r="A327" s="32" t="str">
        <f>$A$42</f>
        <v xml:space="preserve">NAME: </v>
      </c>
      <c r="C327" s="1" t="str">
        <f>$D$20</f>
        <v>University of Colorado</v>
      </c>
      <c r="F327" s="64"/>
      <c r="G327" s="63"/>
      <c r="H327" s="62"/>
      <c r="J327" s="5"/>
      <c r="K327" s="30" t="str">
        <f>$K$3</f>
        <v>Date: October 13, 2015</v>
      </c>
    </row>
    <row r="328" spans="1:11">
      <c r="A328" s="25" t="s">
        <v>1</v>
      </c>
      <c r="B328" s="25" t="s">
        <v>1</v>
      </c>
      <c r="C328" s="25" t="s">
        <v>1</v>
      </c>
      <c r="D328" s="25" t="s">
        <v>1</v>
      </c>
      <c r="E328" s="25" t="s">
        <v>1</v>
      </c>
      <c r="F328" s="25" t="s">
        <v>1</v>
      </c>
      <c r="G328" s="11" t="s">
        <v>1</v>
      </c>
      <c r="H328" s="10" t="s">
        <v>1</v>
      </c>
      <c r="I328" s="25" t="s">
        <v>1</v>
      </c>
      <c r="J328" s="11" t="s">
        <v>1</v>
      </c>
      <c r="K328" s="10" t="s">
        <v>1</v>
      </c>
    </row>
    <row r="329" spans="1:11">
      <c r="A329" s="28" t="s">
        <v>15</v>
      </c>
      <c r="E329" s="28" t="s">
        <v>15</v>
      </c>
      <c r="G329" s="27"/>
      <c r="H329" s="26" t="s">
        <v>14</v>
      </c>
      <c r="I329" s="7"/>
      <c r="J329" s="27"/>
      <c r="K329" s="26" t="s">
        <v>13</v>
      </c>
    </row>
    <row r="330" spans="1:11">
      <c r="A330" s="28" t="s">
        <v>11</v>
      </c>
      <c r="C330" s="29" t="s">
        <v>12</v>
      </c>
      <c r="E330" s="28" t="s">
        <v>11</v>
      </c>
      <c r="G330" s="5"/>
      <c r="H330" s="26" t="s">
        <v>10</v>
      </c>
      <c r="J330" s="5"/>
      <c r="K330" s="26" t="s">
        <v>9</v>
      </c>
    </row>
    <row r="331" spans="1:11">
      <c r="A331" s="25" t="s">
        <v>1</v>
      </c>
      <c r="B331" s="25" t="s">
        <v>1</v>
      </c>
      <c r="C331" s="25" t="s">
        <v>1</v>
      </c>
      <c r="D331" s="25" t="s">
        <v>1</v>
      </c>
      <c r="E331" s="25" t="s">
        <v>1</v>
      </c>
      <c r="F331" s="25" t="s">
        <v>1</v>
      </c>
      <c r="G331" s="11" t="s">
        <v>1</v>
      </c>
      <c r="H331" s="10" t="s">
        <v>1</v>
      </c>
      <c r="I331" s="25" t="s">
        <v>1</v>
      </c>
      <c r="J331" s="11" t="s">
        <v>1</v>
      </c>
      <c r="K331" s="10" t="s">
        <v>1</v>
      </c>
    </row>
    <row r="332" spans="1:11" ht="13.5">
      <c r="A332" s="16">
        <v>1</v>
      </c>
      <c r="C332" s="315" t="s">
        <v>266</v>
      </c>
      <c r="E332" s="16">
        <v>1</v>
      </c>
      <c r="G332" s="5"/>
      <c r="H332" s="316" t="s">
        <v>100</v>
      </c>
      <c r="J332" s="5"/>
      <c r="K332" s="4" t="s">
        <v>100</v>
      </c>
    </row>
    <row r="333" spans="1:11">
      <c r="A333" s="16">
        <v>2</v>
      </c>
      <c r="C333" s="315"/>
      <c r="E333" s="16">
        <v>2</v>
      </c>
      <c r="G333" s="5"/>
      <c r="H333" s="316"/>
      <c r="J333" s="5"/>
      <c r="K333" s="4"/>
    </row>
    <row r="334" spans="1:11" ht="13.5">
      <c r="A334" s="1">
        <v>3</v>
      </c>
      <c r="C334" s="314" t="s">
        <v>265</v>
      </c>
      <c r="E334" s="1">
        <v>3</v>
      </c>
      <c r="F334" s="4"/>
      <c r="G334" s="4"/>
      <c r="H334" s="316" t="s">
        <v>100</v>
      </c>
      <c r="I334" s="4"/>
      <c r="J334" s="4"/>
      <c r="K334" s="316" t="s">
        <v>100</v>
      </c>
    </row>
    <row r="335" spans="1:11">
      <c r="A335" s="16">
        <v>4</v>
      </c>
      <c r="C335" s="314" t="s">
        <v>98</v>
      </c>
      <c r="E335" s="16">
        <v>4</v>
      </c>
      <c r="F335" s="4"/>
      <c r="G335" s="4"/>
      <c r="H335" s="4"/>
      <c r="I335" s="4"/>
      <c r="J335" s="4"/>
      <c r="K335" s="4"/>
    </row>
    <row r="336" spans="1:11">
      <c r="A336" s="16">
        <v>5</v>
      </c>
      <c r="C336" s="314" t="s">
        <v>97</v>
      </c>
      <c r="E336" s="16">
        <v>5</v>
      </c>
      <c r="F336" s="4"/>
      <c r="G336" s="4"/>
      <c r="H336" s="4"/>
      <c r="I336" s="4"/>
      <c r="J336" s="4"/>
      <c r="K336" s="4"/>
    </row>
    <row r="337" spans="1:11">
      <c r="A337" s="16">
        <v>6</v>
      </c>
      <c r="E337" s="16">
        <v>6</v>
      </c>
      <c r="F337" s="4"/>
      <c r="G337" s="4"/>
      <c r="H337" s="4"/>
      <c r="I337" s="4"/>
      <c r="J337" s="4"/>
      <c r="K337" s="4"/>
    </row>
    <row r="338" spans="1:11">
      <c r="A338" s="16">
        <v>7</v>
      </c>
      <c r="E338" s="16">
        <v>7</v>
      </c>
      <c r="F338" s="4"/>
      <c r="G338" s="4"/>
      <c r="H338" s="4"/>
      <c r="I338" s="4"/>
      <c r="J338" s="4"/>
      <c r="K338" s="4"/>
    </row>
    <row r="339" spans="1:11">
      <c r="A339" s="16">
        <v>8</v>
      </c>
      <c r="E339" s="16">
        <v>8</v>
      </c>
      <c r="F339" s="4"/>
      <c r="G339" s="4"/>
      <c r="H339" s="4"/>
      <c r="I339" s="4"/>
      <c r="J339" s="4"/>
      <c r="K339" s="4"/>
    </row>
    <row r="340" spans="1:11">
      <c r="A340" s="16">
        <v>9</v>
      </c>
      <c r="E340" s="16">
        <v>9</v>
      </c>
      <c r="F340" s="4"/>
      <c r="G340" s="4"/>
      <c r="H340" s="4"/>
      <c r="I340" s="4"/>
      <c r="J340" s="4"/>
      <c r="K340" s="4"/>
    </row>
    <row r="341" spans="1:11">
      <c r="A341" s="16">
        <v>10</v>
      </c>
      <c r="E341" s="16">
        <v>10</v>
      </c>
      <c r="F341" s="4"/>
      <c r="G341" s="4"/>
      <c r="H341" s="4"/>
      <c r="I341" s="4"/>
      <c r="J341" s="4"/>
      <c r="K341" s="4"/>
    </row>
    <row r="342" spans="1:11">
      <c r="A342" s="16">
        <v>11</v>
      </c>
      <c r="E342" s="16">
        <v>11</v>
      </c>
      <c r="F342" s="4"/>
      <c r="G342" s="4"/>
      <c r="H342" s="4"/>
      <c r="I342" s="4"/>
      <c r="J342" s="4"/>
      <c r="K342" s="4"/>
    </row>
    <row r="343" spans="1:11">
      <c r="A343" s="16">
        <v>12</v>
      </c>
      <c r="E343" s="16">
        <v>12</v>
      </c>
      <c r="F343" s="4"/>
      <c r="G343" s="4"/>
      <c r="H343" s="4"/>
      <c r="I343" s="4"/>
      <c r="J343" s="4"/>
      <c r="K343" s="4"/>
    </row>
    <row r="344" spans="1:11">
      <c r="A344" s="16">
        <v>13</v>
      </c>
      <c r="E344" s="16">
        <v>13</v>
      </c>
      <c r="F344" s="4"/>
      <c r="G344" s="4"/>
      <c r="H344" s="4"/>
      <c r="I344" s="4"/>
      <c r="J344" s="4"/>
      <c r="K344" s="4"/>
    </row>
    <row r="345" spans="1:11">
      <c r="A345" s="16">
        <v>14</v>
      </c>
      <c r="C345" s="22" t="s">
        <v>0</v>
      </c>
      <c r="D345" s="18"/>
      <c r="E345" s="16">
        <v>14</v>
      </c>
      <c r="F345" s="4"/>
      <c r="G345" s="4"/>
      <c r="H345" s="4"/>
      <c r="I345" s="4"/>
      <c r="J345" s="4"/>
      <c r="K345" s="4"/>
    </row>
    <row r="346" spans="1:11">
      <c r="A346" s="16">
        <v>15</v>
      </c>
      <c r="C346" s="22"/>
      <c r="D346" s="18"/>
      <c r="E346" s="16">
        <v>15</v>
      </c>
      <c r="F346" s="4"/>
      <c r="G346" s="4"/>
      <c r="H346" s="4"/>
      <c r="I346" s="4"/>
      <c r="J346" s="4"/>
      <c r="K346" s="4"/>
    </row>
    <row r="347" spans="1:11">
      <c r="A347" s="16">
        <v>16</v>
      </c>
      <c r="E347" s="16">
        <v>16</v>
      </c>
      <c r="F347" s="4"/>
      <c r="G347" s="4"/>
      <c r="H347" s="4"/>
      <c r="I347" s="4"/>
      <c r="J347" s="4"/>
      <c r="K347" s="4"/>
    </row>
    <row r="348" spans="1:11">
      <c r="A348" s="16">
        <v>17</v>
      </c>
      <c r="C348" s="9" t="s">
        <v>0</v>
      </c>
      <c r="E348" s="16">
        <v>17</v>
      </c>
      <c r="F348" s="4"/>
      <c r="G348" s="4"/>
      <c r="H348" s="4"/>
      <c r="I348" s="4"/>
      <c r="J348" s="4"/>
      <c r="K348" s="4"/>
    </row>
    <row r="349" spans="1:11">
      <c r="A349" s="16">
        <v>18</v>
      </c>
      <c r="E349" s="16">
        <v>18</v>
      </c>
      <c r="F349" s="4"/>
      <c r="G349" s="4"/>
      <c r="H349" s="4"/>
      <c r="I349" s="4"/>
      <c r="J349" s="4" t="s">
        <v>0</v>
      </c>
      <c r="K349" s="4"/>
    </row>
    <row r="350" spans="1:11">
      <c r="A350" s="16">
        <v>19</v>
      </c>
      <c r="E350" s="16">
        <v>19</v>
      </c>
      <c r="F350" s="4"/>
      <c r="G350" s="4"/>
      <c r="H350" s="4"/>
      <c r="I350" s="4"/>
      <c r="J350" s="4"/>
      <c r="K350" s="4"/>
    </row>
    <row r="351" spans="1:11">
      <c r="A351" s="16"/>
      <c r="C351" s="22"/>
      <c r="E351" s="16"/>
      <c r="F351" s="12" t="s">
        <v>1</v>
      </c>
      <c r="G351" s="11" t="s">
        <v>1</v>
      </c>
      <c r="H351" s="10" t="s">
        <v>1</v>
      </c>
      <c r="I351" s="12" t="s">
        <v>1</v>
      </c>
      <c r="J351" s="11" t="s">
        <v>1</v>
      </c>
      <c r="K351" s="10" t="s">
        <v>1</v>
      </c>
    </row>
    <row r="352" spans="1:11">
      <c r="A352" s="16">
        <v>20</v>
      </c>
      <c r="C352" s="22" t="s">
        <v>96</v>
      </c>
      <c r="E352" s="16">
        <v>20</v>
      </c>
      <c r="G352" s="88"/>
      <c r="H352" s="65">
        <f>SUM(H332:H350)</f>
        <v>0</v>
      </c>
      <c r="I352" s="65"/>
      <c r="J352" s="88"/>
      <c r="K352" s="65">
        <f>SUM(K332:K350)</f>
        <v>0</v>
      </c>
    </row>
    <row r="353" spans="1:11">
      <c r="A353" s="24"/>
      <c r="C353" s="9"/>
      <c r="E353" s="6"/>
      <c r="F353" s="12" t="s">
        <v>1</v>
      </c>
      <c r="G353" s="11" t="s">
        <v>1</v>
      </c>
      <c r="H353" s="10" t="s">
        <v>1</v>
      </c>
      <c r="I353" s="12" t="s">
        <v>1</v>
      </c>
      <c r="J353" s="11" t="s">
        <v>1</v>
      </c>
      <c r="K353" s="10" t="s">
        <v>1</v>
      </c>
    </row>
    <row r="354" spans="1:11" ht="13.5">
      <c r="C354" s="313" t="s">
        <v>258</v>
      </c>
      <c r="F354" s="12"/>
      <c r="G354" s="11"/>
      <c r="H354" s="4"/>
      <c r="I354" s="12"/>
      <c r="J354" s="11"/>
      <c r="K354" s="4"/>
    </row>
    <row r="355" spans="1:11" ht="13.5">
      <c r="C355" s="313" t="s">
        <v>257</v>
      </c>
      <c r="F355" s="12"/>
      <c r="G355" s="11"/>
      <c r="H355" s="4"/>
      <c r="I355" s="12"/>
      <c r="J355" s="11"/>
      <c r="K355" s="4"/>
    </row>
    <row r="356" spans="1:11" ht="13.5">
      <c r="C356" s="313" t="s">
        <v>264</v>
      </c>
      <c r="F356" s="12"/>
      <c r="G356" s="11"/>
      <c r="H356" s="4"/>
      <c r="I356" s="12"/>
      <c r="J356" s="11"/>
      <c r="K356" s="4"/>
    </row>
    <row r="357" spans="1:11">
      <c r="A357" s="9"/>
      <c r="C357" s="313" t="s">
        <v>253</v>
      </c>
    </row>
    <row r="358" spans="1:11" s="35" customFormat="1">
      <c r="A358" s="32" t="str">
        <f>$A$83</f>
        <v xml:space="preserve">Institution No.:  </v>
      </c>
      <c r="E358" s="37"/>
      <c r="G358" s="34"/>
      <c r="H358" s="36"/>
      <c r="J358" s="34"/>
      <c r="K358" s="33" t="s">
        <v>95</v>
      </c>
    </row>
    <row r="359" spans="1:11" s="35" customFormat="1" ht="14.25">
      <c r="D359" s="324" t="s">
        <v>263</v>
      </c>
      <c r="E359" s="37"/>
      <c r="G359" s="34"/>
      <c r="H359" s="36"/>
      <c r="J359" s="34"/>
      <c r="K359" s="36"/>
    </row>
    <row r="360" spans="1:11">
      <c r="A360" s="32" t="str">
        <f>$A$42</f>
        <v xml:space="preserve">NAME: </v>
      </c>
      <c r="C360" s="1" t="str">
        <f>$D$20</f>
        <v>University of Colorado</v>
      </c>
      <c r="F360" s="64"/>
      <c r="G360" s="63"/>
      <c r="H360" s="4"/>
      <c r="J360" s="5"/>
      <c r="K360" s="30" t="str">
        <f>$K$3</f>
        <v>Date: October 13, 2015</v>
      </c>
    </row>
    <row r="361" spans="1:11">
      <c r="A361" s="25" t="s">
        <v>1</v>
      </c>
      <c r="B361" s="25" t="s">
        <v>1</v>
      </c>
      <c r="C361" s="25" t="s">
        <v>1</v>
      </c>
      <c r="D361" s="25" t="s">
        <v>1</v>
      </c>
      <c r="E361" s="25" t="s">
        <v>1</v>
      </c>
      <c r="F361" s="25" t="s">
        <v>1</v>
      </c>
      <c r="G361" s="11" t="s">
        <v>1</v>
      </c>
      <c r="H361" s="10" t="s">
        <v>1</v>
      </c>
      <c r="I361" s="25" t="s">
        <v>1</v>
      </c>
      <c r="J361" s="11" t="s">
        <v>1</v>
      </c>
      <c r="K361" s="10" t="s">
        <v>1</v>
      </c>
    </row>
    <row r="362" spans="1:11">
      <c r="A362" s="28" t="s">
        <v>15</v>
      </c>
      <c r="E362" s="28" t="s">
        <v>15</v>
      </c>
      <c r="G362" s="27"/>
      <c r="H362" s="26" t="s">
        <v>14</v>
      </c>
      <c r="I362" s="7"/>
      <c r="J362" s="27"/>
      <c r="K362" s="26" t="s">
        <v>13</v>
      </c>
    </row>
    <row r="363" spans="1:11">
      <c r="A363" s="28" t="s">
        <v>11</v>
      </c>
      <c r="C363" s="29" t="s">
        <v>12</v>
      </c>
      <c r="E363" s="28" t="s">
        <v>11</v>
      </c>
      <c r="G363" s="5"/>
      <c r="H363" s="26" t="s">
        <v>10</v>
      </c>
      <c r="J363" s="5"/>
      <c r="K363" s="26" t="s">
        <v>9</v>
      </c>
    </row>
    <row r="364" spans="1:11">
      <c r="A364" s="25" t="s">
        <v>1</v>
      </c>
      <c r="B364" s="25" t="s">
        <v>1</v>
      </c>
      <c r="C364" s="25" t="s">
        <v>1</v>
      </c>
      <c r="D364" s="25" t="s">
        <v>1</v>
      </c>
      <c r="E364" s="25" t="s">
        <v>1</v>
      </c>
      <c r="F364" s="25" t="s">
        <v>1</v>
      </c>
      <c r="G364" s="11" t="s">
        <v>1</v>
      </c>
      <c r="H364" s="10" t="s">
        <v>1</v>
      </c>
      <c r="I364" s="25" t="s">
        <v>1</v>
      </c>
      <c r="J364" s="11" t="s">
        <v>1</v>
      </c>
      <c r="K364" s="10" t="s">
        <v>1</v>
      </c>
    </row>
    <row r="365" spans="1:11">
      <c r="A365" s="16"/>
      <c r="C365" s="322" t="s">
        <v>94</v>
      </c>
      <c r="E365" s="16"/>
      <c r="G365" s="88"/>
      <c r="H365" s="88"/>
      <c r="I365" s="65"/>
      <c r="J365" s="88"/>
      <c r="K365" s="88"/>
    </row>
    <row r="366" spans="1:11" ht="13.5">
      <c r="A366" s="16">
        <v>1</v>
      </c>
      <c r="C366" s="323" t="s">
        <v>262</v>
      </c>
      <c r="E366" s="16">
        <v>1</v>
      </c>
      <c r="G366" s="88"/>
      <c r="H366" s="88">
        <v>13236497.240000002</v>
      </c>
      <c r="I366" s="65"/>
      <c r="J366" s="88"/>
      <c r="K366" s="88">
        <v>12968340</v>
      </c>
    </row>
    <row r="367" spans="1:11">
      <c r="A367" s="16">
        <v>2</v>
      </c>
      <c r="C367" s="321" t="s">
        <v>93</v>
      </c>
      <c r="E367" s="16">
        <v>2</v>
      </c>
      <c r="F367" s="21"/>
      <c r="G367" s="66"/>
      <c r="H367" s="66">
        <v>2925461.76</v>
      </c>
      <c r="I367" s="66"/>
      <c r="J367" s="66"/>
      <c r="K367" s="66">
        <v>3000000</v>
      </c>
    </row>
    <row r="368" spans="1:11">
      <c r="A368" s="16">
        <v>3</v>
      </c>
      <c r="C368" s="321" t="s">
        <v>92</v>
      </c>
      <c r="E368" s="16">
        <v>3</v>
      </c>
      <c r="F368" s="21"/>
      <c r="G368" s="66"/>
      <c r="H368" s="66">
        <v>1649030.2400000002</v>
      </c>
      <c r="I368" s="66"/>
      <c r="J368" s="66"/>
      <c r="K368" s="66">
        <v>2042636.15</v>
      </c>
    </row>
    <row r="369" spans="1:11" ht="13.5">
      <c r="A369" s="16">
        <v>4</v>
      </c>
      <c r="C369" s="321" t="s">
        <v>261</v>
      </c>
      <c r="E369" s="16">
        <v>4</v>
      </c>
      <c r="F369" s="21"/>
      <c r="G369" s="66"/>
      <c r="H369" s="66"/>
      <c r="I369" s="66"/>
      <c r="J369" s="66"/>
      <c r="K369" s="66"/>
    </row>
    <row r="370" spans="1:11">
      <c r="A370" s="16">
        <v>5</v>
      </c>
      <c r="C370" s="321" t="s">
        <v>91</v>
      </c>
      <c r="E370" s="16">
        <v>5</v>
      </c>
      <c r="F370" s="21"/>
      <c r="G370" s="66"/>
      <c r="H370" s="66"/>
      <c r="I370" s="66"/>
      <c r="J370" s="66"/>
      <c r="K370" s="66"/>
    </row>
    <row r="371" spans="1:11">
      <c r="A371" s="16">
        <v>6</v>
      </c>
      <c r="C371" s="321" t="s">
        <v>90</v>
      </c>
      <c r="E371" s="16">
        <v>6</v>
      </c>
      <c r="F371" s="21"/>
      <c r="G371" s="66"/>
      <c r="H371" s="66"/>
      <c r="I371" s="66"/>
      <c r="J371" s="66"/>
      <c r="K371" s="66"/>
    </row>
    <row r="372" spans="1:11">
      <c r="A372" s="16">
        <v>7</v>
      </c>
      <c r="C372" s="321" t="s">
        <v>89</v>
      </c>
      <c r="E372" s="16">
        <v>7</v>
      </c>
      <c r="F372" s="21"/>
      <c r="G372" s="66"/>
      <c r="H372" s="66"/>
      <c r="I372" s="66"/>
      <c r="J372" s="66"/>
      <c r="K372" s="66"/>
    </row>
    <row r="373" spans="1:11">
      <c r="A373" s="16">
        <v>8</v>
      </c>
      <c r="C373" s="321" t="s">
        <v>88</v>
      </c>
      <c r="E373" s="16">
        <v>8</v>
      </c>
      <c r="F373" s="12"/>
      <c r="G373" s="11"/>
      <c r="H373" s="66"/>
      <c r="I373" s="11"/>
      <c r="J373" s="11"/>
      <c r="K373" s="10"/>
    </row>
    <row r="374" spans="1:11" ht="13.5">
      <c r="A374" s="16">
        <v>9</v>
      </c>
      <c r="C374" s="319" t="s">
        <v>260</v>
      </c>
      <c r="E374" s="16">
        <v>9</v>
      </c>
      <c r="F374" s="12"/>
      <c r="G374" s="11"/>
      <c r="H374" s="10"/>
      <c r="I374" s="12"/>
      <c r="J374" s="11"/>
      <c r="K374" s="10"/>
    </row>
    <row r="375" spans="1:11">
      <c r="A375" s="16">
        <v>10</v>
      </c>
      <c r="C375" s="321"/>
      <c r="E375" s="16">
        <v>10</v>
      </c>
      <c r="F375" s="12"/>
      <c r="G375" s="11"/>
      <c r="H375" s="10"/>
      <c r="I375" s="12"/>
      <c r="J375" s="11"/>
      <c r="K375" s="10"/>
    </row>
    <row r="376" spans="1:11">
      <c r="A376" s="16">
        <v>11</v>
      </c>
      <c r="C376" s="321"/>
      <c r="E376" s="16">
        <v>11</v>
      </c>
      <c r="F376" s="12"/>
      <c r="G376" s="11"/>
      <c r="H376" s="10"/>
      <c r="I376" s="12"/>
      <c r="J376" s="11"/>
      <c r="K376" s="10"/>
    </row>
    <row r="377" spans="1:11">
      <c r="A377" s="16">
        <v>12</v>
      </c>
      <c r="C377" s="321"/>
      <c r="E377" s="16">
        <v>12</v>
      </c>
      <c r="F377" s="12"/>
      <c r="G377" s="11"/>
      <c r="H377" s="10"/>
      <c r="I377" s="12"/>
      <c r="J377" s="11"/>
      <c r="K377" s="10"/>
    </row>
    <row r="378" spans="1:11">
      <c r="A378" s="16">
        <v>13</v>
      </c>
      <c r="C378" s="321"/>
      <c r="E378" s="16">
        <v>13</v>
      </c>
      <c r="F378" s="12"/>
      <c r="G378" s="11"/>
      <c r="H378" s="10"/>
      <c r="I378" s="12"/>
      <c r="J378" s="11"/>
      <c r="K378" s="10"/>
    </row>
    <row r="379" spans="1:11">
      <c r="A379" s="16">
        <v>14</v>
      </c>
      <c r="C379" s="321"/>
      <c r="E379" s="16">
        <v>14</v>
      </c>
      <c r="F379" s="12"/>
      <c r="G379" s="11"/>
      <c r="H379" s="10"/>
      <c r="I379" s="12"/>
      <c r="J379" s="11"/>
      <c r="K379" s="10"/>
    </row>
    <row r="380" spans="1:11" ht="14.25">
      <c r="A380" s="16">
        <v>15</v>
      </c>
      <c r="C380" s="318"/>
      <c r="E380" s="16">
        <v>15</v>
      </c>
      <c r="F380" s="21"/>
      <c r="G380" s="66"/>
      <c r="H380" s="66"/>
      <c r="I380" s="66"/>
      <c r="J380" s="66"/>
      <c r="K380" s="66"/>
    </row>
    <row r="381" spans="1:11">
      <c r="A381" s="16"/>
      <c r="C381" s="321"/>
      <c r="E381" s="16"/>
      <c r="F381" s="21"/>
      <c r="G381" s="66"/>
      <c r="H381" s="66"/>
      <c r="I381" s="66"/>
      <c r="J381" s="66"/>
      <c r="K381" s="66"/>
    </row>
    <row r="382" spans="1:11">
      <c r="A382" s="16">
        <v>16</v>
      </c>
      <c r="C382" s="321" t="s">
        <v>87</v>
      </c>
      <c r="E382" s="16">
        <v>16</v>
      </c>
      <c r="F382" s="21"/>
      <c r="G382" s="66"/>
      <c r="H382" s="66">
        <f>27709.68</f>
        <v>27709.68</v>
      </c>
      <c r="I382" s="66"/>
      <c r="J382" s="66"/>
      <c r="K382" s="66"/>
    </row>
    <row r="383" spans="1:11">
      <c r="A383" s="16">
        <v>17</v>
      </c>
      <c r="C383" s="321" t="s">
        <v>86</v>
      </c>
      <c r="E383" s="16">
        <v>17</v>
      </c>
      <c r="F383" s="21"/>
      <c r="G383" s="66"/>
      <c r="H383" s="66"/>
      <c r="I383" s="66"/>
      <c r="J383" s="66"/>
      <c r="K383" s="66"/>
    </row>
    <row r="384" spans="1:11">
      <c r="A384" s="16">
        <v>18</v>
      </c>
      <c r="C384" s="321" t="s">
        <v>85</v>
      </c>
      <c r="E384" s="16">
        <v>18</v>
      </c>
      <c r="F384" s="21"/>
      <c r="G384" s="66"/>
      <c r="H384" s="66"/>
      <c r="I384" s="66"/>
      <c r="J384" s="66"/>
      <c r="K384" s="66"/>
    </row>
    <row r="385" spans="1:11">
      <c r="A385" s="16">
        <v>19</v>
      </c>
      <c r="C385" s="321" t="s">
        <v>0</v>
      </c>
      <c r="E385" s="16">
        <v>19</v>
      </c>
      <c r="F385" s="21"/>
      <c r="G385" s="66"/>
      <c r="H385" s="66"/>
      <c r="I385" s="66"/>
      <c r="J385" s="66"/>
      <c r="K385" s="66"/>
    </row>
    <row r="386" spans="1:11">
      <c r="A386" s="1">
        <v>20</v>
      </c>
      <c r="C386" s="321"/>
      <c r="E386" s="1">
        <v>20</v>
      </c>
      <c r="F386" s="12"/>
      <c r="G386" s="11"/>
      <c r="H386" s="10"/>
      <c r="I386" s="12"/>
      <c r="J386" s="11"/>
      <c r="K386" s="10"/>
    </row>
    <row r="387" spans="1:11">
      <c r="A387" s="1">
        <v>21</v>
      </c>
      <c r="C387" s="321"/>
      <c r="E387" s="1">
        <v>21</v>
      </c>
      <c r="F387" s="12"/>
      <c r="G387" s="11"/>
      <c r="H387" s="10"/>
      <c r="I387" s="12"/>
      <c r="J387" s="11"/>
      <c r="K387" s="10"/>
    </row>
    <row r="388" spans="1:11">
      <c r="A388" s="1">
        <v>22</v>
      </c>
      <c r="C388" s="321"/>
      <c r="E388" s="1">
        <v>22</v>
      </c>
      <c r="F388" s="12"/>
      <c r="G388" s="11"/>
      <c r="H388" s="10"/>
      <c r="I388" s="12"/>
      <c r="J388" s="11"/>
      <c r="K388" s="10"/>
    </row>
    <row r="389" spans="1:11">
      <c r="A389" s="1">
        <v>23</v>
      </c>
      <c r="C389" s="321"/>
      <c r="E389" s="1">
        <v>23</v>
      </c>
      <c r="F389" s="12"/>
      <c r="G389" s="11"/>
      <c r="H389" s="10"/>
      <c r="I389" s="12"/>
      <c r="J389" s="11"/>
      <c r="K389" s="10"/>
    </row>
    <row r="390" spans="1:11">
      <c r="A390" s="1">
        <v>24</v>
      </c>
      <c r="C390" s="321"/>
      <c r="E390" s="1">
        <v>24</v>
      </c>
      <c r="F390" s="12"/>
      <c r="G390" s="11"/>
      <c r="H390" s="10"/>
      <c r="I390" s="12"/>
      <c r="J390" s="11"/>
      <c r="K390" s="10"/>
    </row>
    <row r="391" spans="1:11">
      <c r="A391" s="16"/>
      <c r="C391" s="321"/>
      <c r="E391" s="16"/>
      <c r="F391" s="12" t="s">
        <v>1</v>
      </c>
      <c r="G391" s="11" t="s">
        <v>1</v>
      </c>
      <c r="H391" s="10"/>
      <c r="I391" s="12"/>
      <c r="J391" s="11"/>
      <c r="K391" s="10"/>
    </row>
    <row r="392" spans="1:11">
      <c r="A392" s="16">
        <v>25</v>
      </c>
      <c r="C392" s="320" t="s">
        <v>84</v>
      </c>
      <c r="E392" s="16">
        <v>25</v>
      </c>
      <c r="G392" s="88"/>
      <c r="H392" s="65">
        <f>SUM(H366:H390)</f>
        <v>17838698.920000002</v>
      </c>
      <c r="I392" s="65"/>
      <c r="J392" s="88"/>
      <c r="K392" s="65">
        <f>SUM(K366:K390)</f>
        <v>18010976.149999999</v>
      </c>
    </row>
    <row r="393" spans="1:11">
      <c r="A393" s="16"/>
      <c r="C393" s="320"/>
      <c r="E393" s="16"/>
      <c r="F393" s="12" t="s">
        <v>1</v>
      </c>
      <c r="G393" s="11" t="s">
        <v>1</v>
      </c>
      <c r="H393" s="10"/>
      <c r="I393" s="12"/>
      <c r="J393" s="11"/>
      <c r="K393" s="10"/>
    </row>
    <row r="394" spans="1:11" ht="13.5">
      <c r="A394" s="16">
        <v>26</v>
      </c>
      <c r="C394" s="320" t="s">
        <v>259</v>
      </c>
      <c r="E394" s="16">
        <v>26</v>
      </c>
      <c r="G394" s="88"/>
      <c r="H394" s="88">
        <v>841459.73</v>
      </c>
      <c r="I394" s="65"/>
      <c r="J394" s="88"/>
      <c r="K394" s="88">
        <v>0</v>
      </c>
    </row>
    <row r="395" spans="1:11">
      <c r="A395" s="16">
        <v>27</v>
      </c>
      <c r="E395" s="16">
        <v>27</v>
      </c>
      <c r="G395" s="88"/>
      <c r="H395" s="88"/>
      <c r="I395" s="65"/>
      <c r="J395" s="88"/>
      <c r="K395" s="88"/>
    </row>
    <row r="396" spans="1:11">
      <c r="A396" s="16">
        <v>28</v>
      </c>
      <c r="E396" s="16">
        <v>28</v>
      </c>
      <c r="G396" s="65"/>
      <c r="H396" s="65"/>
      <c r="I396" s="65"/>
      <c r="J396" s="65"/>
      <c r="K396" s="65"/>
    </row>
    <row r="397" spans="1:11">
      <c r="A397" s="16">
        <v>29</v>
      </c>
      <c r="C397" s="1" t="s">
        <v>0</v>
      </c>
      <c r="E397" s="16">
        <v>29</v>
      </c>
      <c r="G397" s="65"/>
      <c r="H397" s="65"/>
      <c r="I397" s="65"/>
      <c r="J397" s="65"/>
      <c r="K397" s="65"/>
    </row>
    <row r="398" spans="1:11">
      <c r="A398" s="16"/>
      <c r="C398" s="22"/>
      <c r="E398" s="16"/>
      <c r="F398" s="12" t="s">
        <v>1</v>
      </c>
      <c r="G398" s="11" t="s">
        <v>1</v>
      </c>
      <c r="H398" s="10"/>
      <c r="I398" s="12"/>
      <c r="J398" s="11"/>
      <c r="K398" s="10"/>
    </row>
    <row r="399" spans="1:11">
      <c r="A399" s="16">
        <v>30</v>
      </c>
      <c r="C399" s="22" t="s">
        <v>83</v>
      </c>
      <c r="E399" s="16">
        <v>30</v>
      </c>
      <c r="G399" s="88"/>
      <c r="H399" s="65">
        <f>SUM(H392:H397)</f>
        <v>18680158.650000002</v>
      </c>
      <c r="I399" s="65"/>
      <c r="J399" s="88"/>
      <c r="K399" s="65">
        <f>SUM(K392:K397)</f>
        <v>18010976.149999999</v>
      </c>
    </row>
    <row r="400" spans="1:11">
      <c r="A400" s="24"/>
      <c r="C400" s="9"/>
      <c r="E400" s="6"/>
      <c r="F400" s="12" t="s">
        <v>1</v>
      </c>
      <c r="G400" s="11" t="s">
        <v>1</v>
      </c>
      <c r="H400" s="10" t="s">
        <v>1</v>
      </c>
      <c r="I400" s="12" t="s">
        <v>1</v>
      </c>
      <c r="J400" s="11" t="s">
        <v>1</v>
      </c>
      <c r="K400" s="10" t="s">
        <v>1</v>
      </c>
    </row>
    <row r="401" spans="1:11" ht="13.5">
      <c r="C401" s="317" t="s">
        <v>258</v>
      </c>
      <c r="F401" s="12"/>
      <c r="G401" s="11"/>
      <c r="H401" s="4"/>
      <c r="I401" s="12"/>
      <c r="J401" s="11"/>
      <c r="K401" s="4"/>
    </row>
    <row r="402" spans="1:11" ht="13.5">
      <c r="C402" s="317" t="s">
        <v>257</v>
      </c>
      <c r="F402" s="12"/>
      <c r="G402" s="11"/>
      <c r="H402" s="4"/>
      <c r="I402" s="12"/>
      <c r="J402" s="11"/>
      <c r="K402" s="4"/>
    </row>
    <row r="403" spans="1:11" ht="13.5">
      <c r="C403" s="317" t="s">
        <v>256</v>
      </c>
      <c r="F403" s="12"/>
      <c r="G403" s="11"/>
      <c r="H403" s="4"/>
      <c r="I403" s="12"/>
      <c r="J403" s="11"/>
      <c r="K403" s="4"/>
    </row>
    <row r="404" spans="1:11">
      <c r="C404" s="317" t="s">
        <v>82</v>
      </c>
      <c r="F404" s="12"/>
      <c r="G404" s="11"/>
      <c r="H404" s="4"/>
      <c r="I404" s="12"/>
      <c r="J404" s="11"/>
      <c r="K404" s="4"/>
    </row>
    <row r="405" spans="1:11" ht="13.5">
      <c r="C405" s="317" t="s">
        <v>255</v>
      </c>
      <c r="F405" s="12"/>
      <c r="G405" s="11"/>
      <c r="H405" s="4"/>
      <c r="I405" s="12"/>
      <c r="J405" s="11"/>
      <c r="K405" s="4"/>
    </row>
    <row r="406" spans="1:11">
      <c r="C406" s="317" t="s">
        <v>81</v>
      </c>
      <c r="F406" s="12"/>
      <c r="G406" s="11"/>
      <c r="H406" s="4"/>
      <c r="I406" s="12"/>
      <c r="J406" s="11"/>
      <c r="K406" s="4"/>
    </row>
    <row r="407" spans="1:11" ht="13.5">
      <c r="C407" s="317" t="s">
        <v>254</v>
      </c>
      <c r="F407" s="12"/>
      <c r="G407" s="11"/>
      <c r="H407" s="4"/>
      <c r="I407" s="12"/>
      <c r="J407" s="11"/>
      <c r="K407" s="4"/>
    </row>
    <row r="408" spans="1:11">
      <c r="A408" s="24"/>
      <c r="C408" s="317" t="s">
        <v>253</v>
      </c>
      <c r="E408" s="6"/>
      <c r="F408" s="12"/>
      <c r="G408" s="11"/>
      <c r="H408" s="10"/>
      <c r="I408" s="12"/>
      <c r="J408" s="11"/>
      <c r="K408" s="10"/>
    </row>
    <row r="411" spans="1:11" s="35" customFormat="1">
      <c r="A411" s="32" t="str">
        <f>$A$83</f>
        <v xml:space="preserve">Institution No.:  </v>
      </c>
      <c r="E411" s="37"/>
      <c r="G411" s="34"/>
      <c r="H411" s="36"/>
      <c r="J411" s="34"/>
      <c r="K411" s="33" t="s">
        <v>80</v>
      </c>
    </row>
    <row r="412" spans="1:11" ht="12.75" customHeight="1">
      <c r="A412" s="347" t="s">
        <v>79</v>
      </c>
      <c r="B412" s="347"/>
      <c r="C412" s="347"/>
      <c r="D412" s="347"/>
      <c r="E412" s="347"/>
      <c r="F412" s="347"/>
      <c r="G412" s="347"/>
      <c r="H412" s="347"/>
      <c r="I412" s="347"/>
      <c r="J412" s="347"/>
      <c r="K412" s="347"/>
    </row>
    <row r="413" spans="1:11">
      <c r="A413" s="32" t="str">
        <f>$A$42</f>
        <v xml:space="preserve">NAME: </v>
      </c>
      <c r="C413" s="1" t="str">
        <f>$D$20</f>
        <v>University of Colorado</v>
      </c>
      <c r="H413" s="4"/>
      <c r="J413" s="5"/>
      <c r="K413" s="30" t="str">
        <f>$K$3</f>
        <v>Date: October 13, 2015</v>
      </c>
    </row>
    <row r="414" spans="1:11">
      <c r="A414" s="25" t="s">
        <v>1</v>
      </c>
      <c r="B414" s="25" t="s">
        <v>1</v>
      </c>
      <c r="C414" s="25" t="s">
        <v>1</v>
      </c>
      <c r="D414" s="25" t="s">
        <v>1</v>
      </c>
      <c r="E414" s="25" t="s">
        <v>1</v>
      </c>
      <c r="F414" s="25" t="s">
        <v>1</v>
      </c>
      <c r="G414" s="11" t="s">
        <v>1</v>
      </c>
      <c r="H414" s="10" t="s">
        <v>1</v>
      </c>
      <c r="I414" s="25" t="s">
        <v>1</v>
      </c>
      <c r="J414" s="11" t="s">
        <v>1</v>
      </c>
      <c r="K414" s="10" t="s">
        <v>1</v>
      </c>
    </row>
    <row r="415" spans="1:11">
      <c r="A415" s="28" t="s">
        <v>15</v>
      </c>
      <c r="E415" s="28" t="s">
        <v>15</v>
      </c>
      <c r="F415" s="7"/>
      <c r="G415" s="27"/>
      <c r="H415" s="26" t="s">
        <v>14</v>
      </c>
      <c r="I415" s="7"/>
      <c r="J415" s="27"/>
      <c r="K415" s="26" t="s">
        <v>13</v>
      </c>
    </row>
    <row r="416" spans="1:11">
      <c r="A416" s="28" t="s">
        <v>11</v>
      </c>
      <c r="C416" s="29" t="s">
        <v>12</v>
      </c>
      <c r="E416" s="28" t="s">
        <v>11</v>
      </c>
      <c r="F416" s="7"/>
      <c r="G416" s="27"/>
      <c r="H416" s="26" t="s">
        <v>10</v>
      </c>
      <c r="I416" s="7"/>
      <c r="J416" s="27"/>
      <c r="K416" s="26" t="s">
        <v>9</v>
      </c>
    </row>
    <row r="417" spans="1:11">
      <c r="A417" s="25" t="s">
        <v>1</v>
      </c>
      <c r="B417" s="25" t="s">
        <v>1</v>
      </c>
      <c r="C417" s="25" t="s">
        <v>1</v>
      </c>
      <c r="D417" s="25" t="s">
        <v>1</v>
      </c>
      <c r="E417" s="25" t="s">
        <v>1</v>
      </c>
      <c r="F417" s="25" t="s">
        <v>1</v>
      </c>
      <c r="G417" s="11" t="s">
        <v>1</v>
      </c>
      <c r="H417" s="10" t="s">
        <v>1</v>
      </c>
      <c r="I417" s="25" t="s">
        <v>1</v>
      </c>
      <c r="J417" s="11" t="s">
        <v>1</v>
      </c>
      <c r="K417" s="10" t="s">
        <v>1</v>
      </c>
    </row>
    <row r="418" spans="1:11">
      <c r="A418" s="85">
        <v>1</v>
      </c>
      <c r="C418" s="9" t="s">
        <v>78</v>
      </c>
      <c r="E418" s="85">
        <v>1</v>
      </c>
      <c r="F418" s="21"/>
      <c r="G418" s="60"/>
      <c r="I418" s="21"/>
      <c r="J418" s="60"/>
      <c r="K418" s="17"/>
    </row>
    <row r="419" spans="1:11">
      <c r="A419" s="85">
        <f t="shared" ref="A419:A441" si="0">(A418+1)</f>
        <v>2</v>
      </c>
      <c r="C419" s="9" t="s">
        <v>77</v>
      </c>
      <c r="E419" s="85">
        <f t="shared" ref="E419:E441" si="1">(E418+1)</f>
        <v>2</v>
      </c>
      <c r="F419" s="21"/>
      <c r="G419" s="87"/>
      <c r="H419" s="87"/>
      <c r="I419" s="87"/>
      <c r="J419" s="87"/>
      <c r="K419" s="87"/>
    </row>
    <row r="420" spans="1:11">
      <c r="A420" s="85">
        <f t="shared" si="0"/>
        <v>3</v>
      </c>
      <c r="C420" s="9"/>
      <c r="E420" s="85">
        <f t="shared" si="1"/>
        <v>3</v>
      </c>
      <c r="F420" s="21"/>
      <c r="G420" s="87"/>
      <c r="H420" s="87"/>
      <c r="I420" s="87"/>
      <c r="J420" s="87"/>
      <c r="K420" s="87"/>
    </row>
    <row r="421" spans="1:11">
      <c r="A421" s="85">
        <f t="shared" si="0"/>
        <v>4</v>
      </c>
      <c r="C421" s="9"/>
      <c r="E421" s="85">
        <f t="shared" si="1"/>
        <v>4</v>
      </c>
      <c r="F421" s="21"/>
      <c r="G421" s="87"/>
      <c r="H421" s="87"/>
      <c r="I421" s="87"/>
      <c r="J421" s="87"/>
      <c r="K421" s="87"/>
    </row>
    <row r="422" spans="1:11">
      <c r="A422" s="85">
        <f t="shared" si="0"/>
        <v>5</v>
      </c>
      <c r="C422" s="21"/>
      <c r="E422" s="85">
        <f t="shared" si="1"/>
        <v>5</v>
      </c>
      <c r="F422" s="21"/>
      <c r="G422" s="87"/>
      <c r="H422" s="87"/>
      <c r="I422" s="87"/>
      <c r="J422" s="87"/>
      <c r="K422" s="87"/>
    </row>
    <row r="423" spans="1:11">
      <c r="A423" s="85">
        <f t="shared" si="0"/>
        <v>6</v>
      </c>
      <c r="C423" s="21"/>
      <c r="E423" s="85">
        <f t="shared" si="1"/>
        <v>6</v>
      </c>
      <c r="F423" s="21"/>
      <c r="G423" s="87"/>
      <c r="H423" s="87"/>
      <c r="I423" s="87"/>
      <c r="J423" s="87"/>
      <c r="K423" s="87"/>
    </row>
    <row r="424" spans="1:11">
      <c r="A424" s="85">
        <f t="shared" si="0"/>
        <v>7</v>
      </c>
      <c r="C424" s="9"/>
      <c r="E424" s="85">
        <f t="shared" si="1"/>
        <v>7</v>
      </c>
      <c r="F424" s="21"/>
      <c r="G424" s="87"/>
      <c r="H424" s="87"/>
      <c r="I424" s="87"/>
      <c r="J424" s="87"/>
      <c r="K424" s="87"/>
    </row>
    <row r="425" spans="1:11">
      <c r="A425" s="85">
        <f t="shared" si="0"/>
        <v>8</v>
      </c>
      <c r="C425" s="21"/>
      <c r="E425" s="85">
        <f t="shared" si="1"/>
        <v>8</v>
      </c>
      <c r="F425" s="21"/>
      <c r="G425" s="87"/>
      <c r="H425" s="87"/>
      <c r="I425" s="87"/>
      <c r="J425" s="87"/>
      <c r="K425" s="87"/>
    </row>
    <row r="426" spans="1:11">
      <c r="A426" s="85">
        <f t="shared" si="0"/>
        <v>9</v>
      </c>
      <c r="C426" s="21"/>
      <c r="E426" s="85">
        <f t="shared" si="1"/>
        <v>9</v>
      </c>
      <c r="F426" s="21"/>
      <c r="G426" s="87"/>
      <c r="H426" s="87"/>
      <c r="I426" s="87"/>
      <c r="J426" s="87"/>
      <c r="K426" s="87"/>
    </row>
    <row r="427" spans="1:11">
      <c r="A427" s="85">
        <f t="shared" si="0"/>
        <v>10</v>
      </c>
      <c r="E427" s="85">
        <f t="shared" si="1"/>
        <v>10</v>
      </c>
      <c r="F427" s="21"/>
      <c r="G427" s="87"/>
      <c r="H427" s="87"/>
      <c r="I427" s="87"/>
      <c r="J427" s="87"/>
      <c r="K427" s="87"/>
    </row>
    <row r="428" spans="1:11">
      <c r="A428" s="85">
        <f t="shared" si="0"/>
        <v>11</v>
      </c>
      <c r="E428" s="85">
        <f t="shared" si="1"/>
        <v>11</v>
      </c>
      <c r="F428" s="21"/>
      <c r="G428" s="87"/>
      <c r="H428" s="87"/>
      <c r="I428" s="87"/>
      <c r="J428" s="87"/>
      <c r="K428" s="87"/>
    </row>
    <row r="429" spans="1:11">
      <c r="A429" s="85">
        <f t="shared" si="0"/>
        <v>12</v>
      </c>
      <c r="E429" s="85">
        <f t="shared" si="1"/>
        <v>12</v>
      </c>
      <c r="F429" s="21"/>
      <c r="G429" s="87"/>
      <c r="H429" s="87"/>
      <c r="I429" s="87"/>
      <c r="J429" s="87"/>
      <c r="K429" s="87"/>
    </row>
    <row r="430" spans="1:11">
      <c r="A430" s="85">
        <f t="shared" si="0"/>
        <v>13</v>
      </c>
      <c r="C430" s="21"/>
      <c r="E430" s="85">
        <f t="shared" si="1"/>
        <v>13</v>
      </c>
      <c r="F430" s="21"/>
      <c r="G430" s="87"/>
      <c r="H430" s="87"/>
      <c r="I430" s="87"/>
      <c r="J430" s="87"/>
      <c r="K430" s="87"/>
    </row>
    <row r="431" spans="1:11">
      <c r="A431" s="85">
        <f t="shared" si="0"/>
        <v>14</v>
      </c>
      <c r="C431" s="21" t="s">
        <v>76</v>
      </c>
      <c r="E431" s="85">
        <f t="shared" si="1"/>
        <v>14</v>
      </c>
      <c r="F431" s="21"/>
      <c r="G431" s="87"/>
      <c r="H431" s="87"/>
      <c r="I431" s="87"/>
      <c r="J431" s="87"/>
      <c r="K431" s="87"/>
    </row>
    <row r="432" spans="1:11">
      <c r="A432" s="85">
        <f t="shared" si="0"/>
        <v>15</v>
      </c>
      <c r="C432" s="21"/>
      <c r="E432" s="85">
        <f t="shared" si="1"/>
        <v>15</v>
      </c>
      <c r="F432" s="21"/>
      <c r="G432" s="87"/>
      <c r="H432" s="87"/>
      <c r="I432" s="87"/>
      <c r="J432" s="87"/>
      <c r="K432" s="87"/>
    </row>
    <row r="433" spans="1:11">
      <c r="A433" s="85">
        <f t="shared" si="0"/>
        <v>16</v>
      </c>
      <c r="C433" s="21"/>
      <c r="E433" s="85">
        <f t="shared" si="1"/>
        <v>16</v>
      </c>
      <c r="F433" s="21"/>
      <c r="G433" s="87"/>
      <c r="H433" s="87"/>
      <c r="I433" s="87"/>
      <c r="J433" s="87"/>
      <c r="K433" s="87"/>
    </row>
    <row r="434" spans="1:11">
      <c r="A434" s="85">
        <f t="shared" si="0"/>
        <v>17</v>
      </c>
      <c r="C434" s="21"/>
      <c r="E434" s="85">
        <f t="shared" si="1"/>
        <v>17</v>
      </c>
      <c r="F434" s="21"/>
      <c r="G434" s="87"/>
      <c r="H434" s="87"/>
      <c r="I434" s="87"/>
      <c r="J434" s="87"/>
      <c r="K434" s="87"/>
    </row>
    <row r="435" spans="1:11">
      <c r="A435" s="85">
        <f t="shared" si="0"/>
        <v>18</v>
      </c>
      <c r="C435" s="21"/>
      <c r="E435" s="85">
        <f t="shared" si="1"/>
        <v>18</v>
      </c>
      <c r="F435" s="21"/>
      <c r="G435" s="87"/>
      <c r="H435" s="87"/>
      <c r="I435" s="87"/>
      <c r="J435" s="87"/>
      <c r="K435" s="87"/>
    </row>
    <row r="436" spans="1:11">
      <c r="A436" s="85">
        <f t="shared" si="0"/>
        <v>19</v>
      </c>
      <c r="C436" s="21"/>
      <c r="E436" s="85">
        <f t="shared" si="1"/>
        <v>19</v>
      </c>
      <c r="F436" s="21"/>
      <c r="G436" s="87"/>
      <c r="H436" s="87"/>
      <c r="I436" s="87"/>
      <c r="J436" s="87"/>
      <c r="K436" s="87"/>
    </row>
    <row r="437" spans="1:11">
      <c r="A437" s="85">
        <f t="shared" si="0"/>
        <v>20</v>
      </c>
      <c r="C437" s="21"/>
      <c r="E437" s="85">
        <f t="shared" si="1"/>
        <v>20</v>
      </c>
      <c r="F437" s="21"/>
      <c r="G437" s="87"/>
      <c r="H437" s="87"/>
      <c r="I437" s="87"/>
      <c r="J437" s="87"/>
      <c r="K437" s="87"/>
    </row>
    <row r="438" spans="1:11">
      <c r="A438" s="85">
        <f t="shared" si="0"/>
        <v>21</v>
      </c>
      <c r="C438" s="21"/>
      <c r="E438" s="85">
        <f t="shared" si="1"/>
        <v>21</v>
      </c>
      <c r="F438" s="21"/>
      <c r="G438" s="87"/>
      <c r="H438" s="87"/>
      <c r="I438" s="87"/>
      <c r="J438" s="87"/>
      <c r="K438" s="87"/>
    </row>
    <row r="439" spans="1:11">
      <c r="A439" s="85">
        <f t="shared" si="0"/>
        <v>22</v>
      </c>
      <c r="C439" s="21"/>
      <c r="E439" s="85">
        <f t="shared" si="1"/>
        <v>22</v>
      </c>
      <c r="F439" s="21"/>
      <c r="G439" s="87"/>
      <c r="H439" s="87"/>
      <c r="I439" s="87"/>
      <c r="J439" s="87"/>
      <c r="K439" s="87"/>
    </row>
    <row r="440" spans="1:11">
      <c r="A440" s="85">
        <f t="shared" si="0"/>
        <v>23</v>
      </c>
      <c r="C440" s="21"/>
      <c r="E440" s="85">
        <f t="shared" si="1"/>
        <v>23</v>
      </c>
      <c r="F440" s="21"/>
      <c r="G440" s="87"/>
      <c r="H440" s="87"/>
      <c r="I440" s="87"/>
      <c r="J440" s="87"/>
      <c r="K440" s="87"/>
    </row>
    <row r="441" spans="1:11">
      <c r="A441" s="85">
        <f t="shared" si="0"/>
        <v>24</v>
      </c>
      <c r="C441" s="21"/>
      <c r="E441" s="85">
        <f t="shared" si="1"/>
        <v>24</v>
      </c>
      <c r="F441" s="21"/>
      <c r="G441" s="87"/>
      <c r="H441" s="87"/>
      <c r="I441" s="87"/>
      <c r="J441" s="87"/>
      <c r="K441" s="87"/>
    </row>
    <row r="442" spans="1:11">
      <c r="A442" s="86"/>
      <c r="E442" s="86"/>
      <c r="F442" s="12" t="s">
        <v>1</v>
      </c>
      <c r="G442" s="11" t="s">
        <v>1</v>
      </c>
      <c r="H442" s="10"/>
      <c r="I442" s="12"/>
      <c r="J442" s="11"/>
      <c r="K442" s="10"/>
    </row>
    <row r="443" spans="1:11">
      <c r="A443" s="85">
        <f>(A441+1)</f>
        <v>25</v>
      </c>
      <c r="C443" s="9" t="s">
        <v>75</v>
      </c>
      <c r="E443" s="85">
        <f>(E441+1)</f>
        <v>25</v>
      </c>
      <c r="G443" s="15"/>
      <c r="H443" s="14">
        <f>SUM(H418:H441)</f>
        <v>0</v>
      </c>
      <c r="I443" s="14"/>
      <c r="J443" s="15"/>
      <c r="K443" s="14">
        <f>SUM(K418:K441)</f>
        <v>0</v>
      </c>
    </row>
    <row r="444" spans="1:11">
      <c r="A444" s="85"/>
      <c r="C444" s="9"/>
      <c r="E444" s="85"/>
      <c r="F444" s="12" t="s">
        <v>1</v>
      </c>
      <c r="G444" s="11" t="s">
        <v>1</v>
      </c>
      <c r="H444" s="10"/>
      <c r="I444" s="12"/>
      <c r="J444" s="11"/>
      <c r="K444" s="10"/>
    </row>
    <row r="445" spans="1:11">
      <c r="E445" s="6"/>
    </row>
    <row r="446" spans="1:11">
      <c r="E446" s="6"/>
    </row>
    <row r="448" spans="1:11">
      <c r="E448" s="6"/>
      <c r="G448" s="5"/>
      <c r="H448" s="4"/>
      <c r="J448" s="5"/>
      <c r="K448" s="4"/>
    </row>
    <row r="449" spans="1:11" s="35" customFormat="1">
      <c r="A449" s="32" t="str">
        <f>$A$83</f>
        <v xml:space="preserve">Institution No.:  </v>
      </c>
      <c r="E449" s="37"/>
      <c r="G449" s="34"/>
      <c r="H449" s="36"/>
      <c r="J449" s="34"/>
      <c r="K449" s="33" t="s">
        <v>74</v>
      </c>
    </row>
    <row r="450" spans="1:11" s="35" customFormat="1">
      <c r="A450" s="349" t="s">
        <v>73</v>
      </c>
      <c r="B450" s="349"/>
      <c r="C450" s="349"/>
      <c r="D450" s="349"/>
      <c r="E450" s="349"/>
      <c r="F450" s="349"/>
      <c r="G450" s="349"/>
      <c r="H450" s="349"/>
      <c r="I450" s="349"/>
      <c r="J450" s="349"/>
      <c r="K450" s="349"/>
    </row>
    <row r="451" spans="1:11">
      <c r="A451" s="32" t="str">
        <f>$A$42</f>
        <v xml:space="preserve">NAME: </v>
      </c>
      <c r="C451" s="1" t="str">
        <f>$D$20</f>
        <v>University of Colorado</v>
      </c>
      <c r="G451" s="56"/>
      <c r="H451" s="4"/>
      <c r="J451" s="5"/>
      <c r="K451" s="30" t="str">
        <f>$K$3</f>
        <v>Date: October 13, 2015</v>
      </c>
    </row>
    <row r="452" spans="1:11">
      <c r="A452" s="25" t="s">
        <v>1</v>
      </c>
      <c r="B452" s="25" t="s">
        <v>1</v>
      </c>
      <c r="C452" s="25" t="s">
        <v>1</v>
      </c>
      <c r="D452" s="25" t="s">
        <v>1</v>
      </c>
      <c r="E452" s="25" t="s">
        <v>1</v>
      </c>
      <c r="F452" s="25" t="s">
        <v>1</v>
      </c>
      <c r="G452" s="11" t="s">
        <v>1</v>
      </c>
      <c r="H452" s="10" t="s">
        <v>1</v>
      </c>
      <c r="I452" s="25" t="s">
        <v>1</v>
      </c>
      <c r="J452" s="11" t="s">
        <v>1</v>
      </c>
      <c r="K452" s="10" t="s">
        <v>1</v>
      </c>
    </row>
    <row r="453" spans="1:11">
      <c r="A453" s="28" t="s">
        <v>15</v>
      </c>
      <c r="E453" s="28" t="s">
        <v>15</v>
      </c>
      <c r="F453" s="7"/>
      <c r="G453" s="27"/>
      <c r="H453" s="26" t="s">
        <v>14</v>
      </c>
      <c r="I453" s="7"/>
      <c r="J453" s="27"/>
      <c r="K453" s="26" t="s">
        <v>13</v>
      </c>
    </row>
    <row r="454" spans="1:11">
      <c r="A454" s="28" t="s">
        <v>11</v>
      </c>
      <c r="C454" s="29" t="s">
        <v>12</v>
      </c>
      <c r="E454" s="28" t="s">
        <v>11</v>
      </c>
      <c r="F454" s="7"/>
      <c r="G454" s="27" t="s">
        <v>33</v>
      </c>
      <c r="H454" s="26" t="s">
        <v>10</v>
      </c>
      <c r="I454" s="7"/>
      <c r="J454" s="27" t="s">
        <v>33</v>
      </c>
      <c r="K454" s="26" t="s">
        <v>9</v>
      </c>
    </row>
    <row r="455" spans="1:11">
      <c r="A455" s="25" t="s">
        <v>1</v>
      </c>
      <c r="B455" s="25" t="s">
        <v>1</v>
      </c>
      <c r="C455" s="25" t="s">
        <v>1</v>
      </c>
      <c r="D455" s="25" t="s">
        <v>1</v>
      </c>
      <c r="E455" s="25" t="s">
        <v>1</v>
      </c>
      <c r="F455" s="25" t="s">
        <v>1</v>
      </c>
      <c r="G455" s="11" t="s">
        <v>1</v>
      </c>
      <c r="H455" s="10" t="s">
        <v>1</v>
      </c>
      <c r="I455" s="25" t="s">
        <v>1</v>
      </c>
      <c r="J455" s="11" t="s">
        <v>1</v>
      </c>
      <c r="K455" s="10" t="s">
        <v>1</v>
      </c>
    </row>
    <row r="456" spans="1:11">
      <c r="A456" s="39">
        <v>1</v>
      </c>
      <c r="B456" s="25"/>
      <c r="C456" s="9" t="s">
        <v>67</v>
      </c>
      <c r="D456" s="25"/>
      <c r="E456" s="39">
        <v>1</v>
      </c>
      <c r="F456" s="25"/>
      <c r="G456" s="193">
        <v>529.71999999999991</v>
      </c>
      <c r="H456" s="82">
        <v>47510515.129999995</v>
      </c>
      <c r="I456" s="41"/>
      <c r="J456" s="193">
        <v>574.86550174434547</v>
      </c>
      <c r="K456" s="83">
        <v>53415755</v>
      </c>
    </row>
    <row r="457" spans="1:11">
      <c r="A457" s="39">
        <v>2</v>
      </c>
      <c r="B457" s="25"/>
      <c r="C457" s="9" t="s">
        <v>66</v>
      </c>
      <c r="D457" s="25"/>
      <c r="E457" s="39">
        <v>2</v>
      </c>
      <c r="F457" s="25"/>
      <c r="G457" s="303"/>
      <c r="H457" s="82">
        <v>14112629.299999999</v>
      </c>
      <c r="I457" s="25"/>
      <c r="J457" s="193"/>
      <c r="K457" s="84">
        <v>14917131</v>
      </c>
    </row>
    <row r="458" spans="1:11">
      <c r="A458" s="39">
        <v>3</v>
      </c>
      <c r="C458" s="9" t="s">
        <v>65</v>
      </c>
      <c r="E458" s="39">
        <v>3</v>
      </c>
      <c r="F458" s="21"/>
      <c r="G458" s="193">
        <v>162.92000000000002</v>
      </c>
      <c r="H458" s="82">
        <v>8826688.6099999994</v>
      </c>
      <c r="I458" s="20"/>
      <c r="J458" s="193">
        <v>122.54010667552075</v>
      </c>
      <c r="K458" s="20">
        <v>6877988</v>
      </c>
    </row>
    <row r="459" spans="1:11">
      <c r="A459" s="39">
        <v>4</v>
      </c>
      <c r="C459" s="9" t="s">
        <v>64</v>
      </c>
      <c r="E459" s="39">
        <v>4</v>
      </c>
      <c r="F459" s="21"/>
      <c r="G459" s="193"/>
      <c r="H459" s="82">
        <v>650180.1</v>
      </c>
      <c r="I459" s="20"/>
      <c r="J459" s="193"/>
      <c r="K459" s="20">
        <v>451300</v>
      </c>
    </row>
    <row r="460" spans="1:11">
      <c r="A460" s="39">
        <v>5</v>
      </c>
      <c r="C460" s="9" t="s">
        <v>63</v>
      </c>
      <c r="E460" s="39">
        <v>5</v>
      </c>
      <c r="F460" s="21"/>
      <c r="G460" s="193">
        <f>G456+G458</f>
        <v>692.63999999999987</v>
      </c>
      <c r="H460" s="82">
        <f>SUM(H456:H459)</f>
        <v>71100013.139999986</v>
      </c>
      <c r="I460" s="20"/>
      <c r="J460" s="193">
        <f>SUM(J456:J459)</f>
        <v>697.40560841986621</v>
      </c>
      <c r="K460" s="83">
        <f>SUM(K456:K459)</f>
        <v>75662174</v>
      </c>
    </row>
    <row r="461" spans="1:11">
      <c r="A461" s="39">
        <v>6</v>
      </c>
      <c r="C461" s="9" t="s">
        <v>31</v>
      </c>
      <c r="E461" s="39">
        <v>6</v>
      </c>
      <c r="F461" s="21"/>
      <c r="G461" s="193">
        <v>73.899999999999991</v>
      </c>
      <c r="H461" s="82">
        <v>5094865.07</v>
      </c>
      <c r="I461" s="20"/>
      <c r="J461" s="193">
        <v>76.725310895658581</v>
      </c>
      <c r="K461" s="83">
        <v>5480077</v>
      </c>
    </row>
    <row r="462" spans="1:11">
      <c r="A462" s="39">
        <v>7</v>
      </c>
      <c r="C462" s="9" t="s">
        <v>30</v>
      </c>
      <c r="E462" s="39">
        <v>7</v>
      </c>
      <c r="F462" s="21"/>
      <c r="G462" s="193"/>
      <c r="H462" s="82">
        <v>1662276.04</v>
      </c>
      <c r="I462" s="20"/>
      <c r="J462" s="193"/>
      <c r="K462" s="83">
        <v>1727271</v>
      </c>
    </row>
    <row r="463" spans="1:11">
      <c r="A463" s="39">
        <v>8</v>
      </c>
      <c r="C463" s="9" t="s">
        <v>72</v>
      </c>
      <c r="E463" s="39">
        <v>8</v>
      </c>
      <c r="F463" s="21"/>
      <c r="G463" s="193">
        <f>G460+G461+G462</f>
        <v>766.53999999999985</v>
      </c>
      <c r="H463" s="82">
        <f>H460+H461+H462</f>
        <v>77857154.249999985</v>
      </c>
      <c r="I463" s="41"/>
      <c r="J463" s="193">
        <f>J460+J461+J462</f>
        <v>774.13091931552481</v>
      </c>
      <c r="K463" s="83">
        <f>K460+K461+K462</f>
        <v>82869522</v>
      </c>
    </row>
    <row r="464" spans="1:11">
      <c r="A464" s="39">
        <v>9</v>
      </c>
      <c r="E464" s="39">
        <v>9</v>
      </c>
      <c r="F464" s="21"/>
      <c r="G464" s="193"/>
      <c r="H464" s="82"/>
      <c r="I464" s="14"/>
      <c r="J464" s="193"/>
      <c r="K464" s="20"/>
    </row>
    <row r="465" spans="1:11">
      <c r="A465" s="39">
        <v>10</v>
      </c>
      <c r="C465" s="9" t="s">
        <v>62</v>
      </c>
      <c r="E465" s="39">
        <v>10</v>
      </c>
      <c r="F465" s="21"/>
      <c r="G465" s="193"/>
      <c r="H465" s="82"/>
      <c r="I465" s="20"/>
      <c r="J465" s="193">
        <v>0</v>
      </c>
      <c r="K465" s="20">
        <v>0</v>
      </c>
    </row>
    <row r="466" spans="1:11">
      <c r="A466" s="39">
        <v>11</v>
      </c>
      <c r="C466" s="9" t="s">
        <v>27</v>
      </c>
      <c r="E466" s="39">
        <v>11</v>
      </c>
      <c r="F466" s="21"/>
      <c r="G466" s="193">
        <v>46.980000000000004</v>
      </c>
      <c r="H466" s="82">
        <v>2380763.3899999997</v>
      </c>
      <c r="I466" s="20"/>
      <c r="J466" s="193">
        <v>49.283697228283614</v>
      </c>
      <c r="K466" s="20">
        <v>2587416</v>
      </c>
    </row>
    <row r="467" spans="1:11">
      <c r="A467" s="39">
        <v>12</v>
      </c>
      <c r="C467" s="9" t="s">
        <v>26</v>
      </c>
      <c r="E467" s="39">
        <v>12</v>
      </c>
      <c r="F467" s="21"/>
      <c r="G467" s="193"/>
      <c r="H467" s="82">
        <v>872803.65</v>
      </c>
      <c r="I467" s="20"/>
      <c r="J467" s="193"/>
      <c r="K467" s="20">
        <v>995128</v>
      </c>
    </row>
    <row r="468" spans="1:11">
      <c r="A468" s="39">
        <v>13</v>
      </c>
      <c r="C468" s="9" t="s">
        <v>71</v>
      </c>
      <c r="E468" s="39">
        <v>13</v>
      </c>
      <c r="F468" s="21"/>
      <c r="G468" s="193">
        <f>SUM(G465:G467)</f>
        <v>46.980000000000004</v>
      </c>
      <c r="H468" s="82">
        <f>SUM(H465:H467)</f>
        <v>3253567.0399999996</v>
      </c>
      <c r="I468" s="15"/>
      <c r="J468" s="193">
        <f>SUM(J465:J467)</f>
        <v>49.283697228283614</v>
      </c>
      <c r="K468" s="20">
        <f>SUM(K465:K467)</f>
        <v>3582544</v>
      </c>
    </row>
    <row r="469" spans="1:11">
      <c r="A469" s="39">
        <v>14</v>
      </c>
      <c r="E469" s="39">
        <v>14</v>
      </c>
      <c r="F469" s="21"/>
      <c r="G469" s="304"/>
      <c r="H469" s="82"/>
      <c r="I469" s="14"/>
      <c r="J469" s="193"/>
      <c r="K469" s="20"/>
    </row>
    <row r="470" spans="1:11">
      <c r="A470" s="39">
        <v>15</v>
      </c>
      <c r="C470" s="9" t="s">
        <v>24</v>
      </c>
      <c r="E470" s="39">
        <v>15</v>
      </c>
      <c r="G470" s="38">
        <f>SUM(G463+G468)</f>
        <v>813.51999999999987</v>
      </c>
      <c r="H470" s="80">
        <f>SUM(H463+H468)</f>
        <v>81110721.289999992</v>
      </c>
      <c r="I470" s="14"/>
      <c r="J470" s="193">
        <f>SUM(J463+J468)</f>
        <v>823.41461654380839</v>
      </c>
      <c r="K470" s="14">
        <f>SUM(K463+K468)</f>
        <v>86452066</v>
      </c>
    </row>
    <row r="471" spans="1:11">
      <c r="A471" s="39">
        <v>16</v>
      </c>
      <c r="E471" s="39">
        <v>16</v>
      </c>
      <c r="G471" s="38"/>
      <c r="H471" s="80"/>
      <c r="I471" s="14"/>
      <c r="J471" s="193"/>
      <c r="K471" s="14"/>
    </row>
    <row r="472" spans="1:11">
      <c r="A472" s="39">
        <v>17</v>
      </c>
      <c r="C472" s="9" t="s">
        <v>23</v>
      </c>
      <c r="E472" s="39">
        <v>17</v>
      </c>
      <c r="F472" s="21"/>
      <c r="G472" s="193"/>
      <c r="H472" s="82">
        <v>787603.41</v>
      </c>
      <c r="I472" s="20"/>
      <c r="J472" s="193"/>
      <c r="K472" s="20">
        <v>863781</v>
      </c>
    </row>
    <row r="473" spans="1:11">
      <c r="A473" s="39">
        <v>18</v>
      </c>
      <c r="E473" s="39">
        <v>18</v>
      </c>
      <c r="F473" s="21"/>
      <c r="G473" s="193"/>
      <c r="H473" s="82"/>
      <c r="I473" s="20"/>
      <c r="J473" s="193"/>
      <c r="K473" s="20"/>
    </row>
    <row r="474" spans="1:11">
      <c r="A474" s="39">
        <v>19</v>
      </c>
      <c r="C474" s="9" t="s">
        <v>22</v>
      </c>
      <c r="E474" s="39">
        <v>19</v>
      </c>
      <c r="F474" s="21"/>
      <c r="G474" s="193"/>
      <c r="H474" s="82">
        <v>998334.86</v>
      </c>
      <c r="I474" s="20"/>
      <c r="J474" s="193"/>
      <c r="K474" s="20">
        <v>578168</v>
      </c>
    </row>
    <row r="475" spans="1:11" ht="12" customHeight="1">
      <c r="A475" s="39">
        <v>20</v>
      </c>
      <c r="C475" s="42" t="s">
        <v>21</v>
      </c>
      <c r="E475" s="39">
        <v>20</v>
      </c>
      <c r="F475" s="21"/>
      <c r="G475" s="193"/>
      <c r="H475" s="82">
        <v>7039207.5209999997</v>
      </c>
      <c r="I475" s="20"/>
      <c r="J475" s="193"/>
      <c r="K475" s="20">
        <v>7489387.6600000001</v>
      </c>
    </row>
    <row r="476" spans="1:11" s="57" customFormat="1" ht="12" customHeight="1">
      <c r="A476" s="39">
        <v>21</v>
      </c>
      <c r="B476" s="1"/>
      <c r="C476" s="42"/>
      <c r="D476" s="1"/>
      <c r="E476" s="39">
        <v>21</v>
      </c>
      <c r="F476" s="21"/>
      <c r="G476" s="193"/>
      <c r="I476" s="20"/>
      <c r="J476" s="193"/>
      <c r="K476" s="20"/>
    </row>
    <row r="477" spans="1:11">
      <c r="A477" s="39">
        <v>22</v>
      </c>
      <c r="C477" s="9"/>
      <c r="E477" s="39">
        <v>22</v>
      </c>
      <c r="G477" s="193"/>
      <c r="H477" s="82"/>
      <c r="I477" s="20"/>
      <c r="J477" s="193"/>
      <c r="K477" s="20"/>
    </row>
    <row r="478" spans="1:11">
      <c r="A478" s="39">
        <v>23</v>
      </c>
      <c r="C478" s="9" t="s">
        <v>20</v>
      </c>
      <c r="E478" s="39">
        <v>23</v>
      </c>
      <c r="G478" s="193"/>
      <c r="H478" s="82">
        <v>631679.69999999995</v>
      </c>
      <c r="I478" s="20"/>
      <c r="J478" s="193"/>
      <c r="K478" s="20"/>
    </row>
    <row r="479" spans="1:11">
      <c r="A479" s="39">
        <v>24</v>
      </c>
      <c r="C479" s="9"/>
      <c r="E479" s="39">
        <v>24</v>
      </c>
      <c r="G479" s="193"/>
      <c r="H479" s="82"/>
      <c r="I479" s="20"/>
      <c r="J479" s="193"/>
      <c r="K479" s="20"/>
    </row>
    <row r="480" spans="1:11">
      <c r="A480" s="39"/>
      <c r="E480" s="39"/>
      <c r="F480" s="12" t="s">
        <v>1</v>
      </c>
      <c r="G480" s="303"/>
      <c r="H480" s="81"/>
      <c r="I480" s="12"/>
      <c r="J480" s="303"/>
      <c r="K480" s="10"/>
    </row>
    <row r="481" spans="1:11">
      <c r="A481" s="39">
        <v>25</v>
      </c>
      <c r="C481" s="9" t="s">
        <v>70</v>
      </c>
      <c r="E481" s="39">
        <v>25</v>
      </c>
      <c r="G481" s="38">
        <f>SUM(G470:G479)</f>
        <v>813.51999999999987</v>
      </c>
      <c r="H481" s="80">
        <f>SUM(H470:H479)</f>
        <v>90567546.780999988</v>
      </c>
      <c r="I481" s="38"/>
      <c r="J481" s="193">
        <f>SUM(J470:J479)</f>
        <v>823.41461654380839</v>
      </c>
      <c r="K481" s="14">
        <f>SUM(K470:K479)</f>
        <v>95383402.659999996</v>
      </c>
    </row>
    <row r="482" spans="1:11">
      <c r="F482" s="12" t="s">
        <v>1</v>
      </c>
      <c r="G482" s="303"/>
      <c r="H482" s="10"/>
      <c r="I482" s="12"/>
      <c r="J482" s="303"/>
      <c r="K482" s="10"/>
    </row>
    <row r="483" spans="1:11">
      <c r="F483" s="12"/>
      <c r="G483" s="303"/>
      <c r="H483" s="10"/>
      <c r="I483" s="12"/>
      <c r="J483" s="11"/>
      <c r="K483" s="10"/>
    </row>
    <row r="484" spans="1:11" ht="20.25" customHeight="1">
      <c r="C484" s="79"/>
      <c r="D484" s="79"/>
      <c r="E484" s="79"/>
      <c r="F484" s="12"/>
      <c r="G484" s="11"/>
      <c r="H484" s="10"/>
      <c r="I484" s="12"/>
      <c r="J484" s="11"/>
      <c r="K484" s="10"/>
    </row>
    <row r="485" spans="1:11">
      <c r="C485" s="1" t="s">
        <v>18</v>
      </c>
      <c r="F485" s="12"/>
      <c r="G485" s="11"/>
      <c r="H485" s="10"/>
      <c r="I485" s="12"/>
      <c r="J485" s="11"/>
      <c r="K485" s="10"/>
    </row>
    <row r="486" spans="1:11">
      <c r="A486" s="9"/>
    </row>
    <row r="487" spans="1:11">
      <c r="E487" s="6"/>
      <c r="G487" s="5"/>
      <c r="H487" s="4"/>
      <c r="J487" s="5"/>
      <c r="K487" s="4"/>
    </row>
    <row r="488" spans="1:11" s="35" customFormat="1">
      <c r="A488" s="32" t="str">
        <f>$A$83</f>
        <v xml:space="preserve">Institution No.:  </v>
      </c>
      <c r="E488" s="37"/>
      <c r="G488" s="34"/>
      <c r="H488" s="36"/>
      <c r="J488" s="34"/>
      <c r="K488" s="33" t="s">
        <v>69</v>
      </c>
    </row>
    <row r="489" spans="1:11" s="35" customFormat="1">
      <c r="A489" s="349" t="s">
        <v>68</v>
      </c>
      <c r="B489" s="349"/>
      <c r="C489" s="349"/>
      <c r="D489" s="349"/>
      <c r="E489" s="349"/>
      <c r="F489" s="349"/>
      <c r="G489" s="349"/>
      <c r="H489" s="349"/>
      <c r="I489" s="349"/>
      <c r="J489" s="349"/>
      <c r="K489" s="349"/>
    </row>
    <row r="490" spans="1:11">
      <c r="A490" s="32" t="str">
        <f>$A$42</f>
        <v xml:space="preserve">NAME: </v>
      </c>
      <c r="C490" s="1" t="str">
        <f>$D$20</f>
        <v>University of Colorado</v>
      </c>
      <c r="G490" s="56"/>
      <c r="H490" s="4"/>
      <c r="J490" s="5"/>
      <c r="K490" s="30" t="str">
        <f>$K$3</f>
        <v>Date: October 13, 2015</v>
      </c>
    </row>
    <row r="491" spans="1:11">
      <c r="A491" s="25" t="s">
        <v>1</v>
      </c>
      <c r="B491" s="25" t="s">
        <v>1</v>
      </c>
      <c r="C491" s="25" t="s">
        <v>1</v>
      </c>
      <c r="D491" s="25" t="s">
        <v>1</v>
      </c>
      <c r="E491" s="25" t="s">
        <v>1</v>
      </c>
      <c r="F491" s="25" t="s">
        <v>1</v>
      </c>
      <c r="G491" s="11" t="s">
        <v>1</v>
      </c>
      <c r="H491" s="10" t="s">
        <v>1</v>
      </c>
      <c r="I491" s="25" t="s">
        <v>1</v>
      </c>
      <c r="J491" s="11" t="s">
        <v>1</v>
      </c>
      <c r="K491" s="10" t="s">
        <v>1</v>
      </c>
    </row>
    <row r="492" spans="1:11">
      <c r="A492" s="28" t="s">
        <v>15</v>
      </c>
      <c r="E492" s="28" t="s">
        <v>15</v>
      </c>
      <c r="F492" s="7"/>
      <c r="G492" s="27"/>
      <c r="H492" s="26" t="s">
        <v>14</v>
      </c>
      <c r="I492" s="7"/>
      <c r="J492" s="27"/>
      <c r="K492" s="26" t="s">
        <v>13</v>
      </c>
    </row>
    <row r="493" spans="1:11">
      <c r="A493" s="28" t="s">
        <v>11</v>
      </c>
      <c r="C493" s="29" t="s">
        <v>12</v>
      </c>
      <c r="E493" s="28" t="s">
        <v>11</v>
      </c>
      <c r="F493" s="7"/>
      <c r="G493" s="27" t="s">
        <v>33</v>
      </c>
      <c r="H493" s="26" t="s">
        <v>10</v>
      </c>
      <c r="I493" s="7"/>
      <c r="J493" s="27" t="s">
        <v>33</v>
      </c>
      <c r="K493" s="26" t="s">
        <v>9</v>
      </c>
    </row>
    <row r="494" spans="1:11">
      <c r="A494" s="25" t="s">
        <v>1</v>
      </c>
      <c r="B494" s="25" t="s">
        <v>1</v>
      </c>
      <c r="C494" s="25" t="s">
        <v>1</v>
      </c>
      <c r="D494" s="25" t="s">
        <v>1</v>
      </c>
      <c r="E494" s="25" t="s">
        <v>1</v>
      </c>
      <c r="F494" s="25" t="s">
        <v>1</v>
      </c>
      <c r="G494" s="11" t="s">
        <v>1</v>
      </c>
      <c r="H494" s="305" t="s">
        <v>1</v>
      </c>
      <c r="I494" s="25" t="s">
        <v>1</v>
      </c>
      <c r="J494" s="11" t="s">
        <v>1</v>
      </c>
      <c r="K494" s="10" t="s">
        <v>1</v>
      </c>
    </row>
    <row r="495" spans="1:11">
      <c r="A495" s="39">
        <v>1</v>
      </c>
      <c r="B495" s="25"/>
      <c r="C495" s="9" t="s">
        <v>67</v>
      </c>
      <c r="D495" s="25"/>
      <c r="E495" s="39">
        <v>1</v>
      </c>
      <c r="F495" s="25"/>
      <c r="G495" s="193">
        <v>1.1000000000000001</v>
      </c>
      <c r="H495" s="306">
        <v>17674.96</v>
      </c>
      <c r="I495" s="25"/>
      <c r="J495" s="41">
        <v>0</v>
      </c>
      <c r="K495" s="78"/>
    </row>
    <row r="496" spans="1:11">
      <c r="A496" s="39">
        <v>2</v>
      </c>
      <c r="B496" s="25"/>
      <c r="C496" s="9" t="s">
        <v>66</v>
      </c>
      <c r="D496" s="25"/>
      <c r="E496" s="39">
        <v>2</v>
      </c>
      <c r="F496" s="25"/>
      <c r="G496" s="193"/>
      <c r="H496" s="306">
        <v>2749.1000000000004</v>
      </c>
      <c r="I496" s="41"/>
      <c r="J496" s="41">
        <v>0</v>
      </c>
      <c r="K496" s="78"/>
    </row>
    <row r="497" spans="1:11">
      <c r="A497" s="39">
        <v>3</v>
      </c>
      <c r="C497" s="9" t="s">
        <v>65</v>
      </c>
      <c r="E497" s="39">
        <v>3</v>
      </c>
      <c r="F497" s="21"/>
      <c r="G497" s="193">
        <v>0</v>
      </c>
      <c r="H497" s="306"/>
      <c r="I497" s="20"/>
      <c r="J497" s="41">
        <v>0</v>
      </c>
      <c r="K497" s="20"/>
    </row>
    <row r="498" spans="1:11">
      <c r="A498" s="39">
        <v>4</v>
      </c>
      <c r="C498" s="9" t="s">
        <v>64</v>
      </c>
      <c r="E498" s="39">
        <v>4</v>
      </c>
      <c r="F498" s="21"/>
      <c r="G498" s="193"/>
      <c r="H498" s="306"/>
      <c r="I498" s="20"/>
      <c r="J498" s="41">
        <v>0</v>
      </c>
      <c r="K498" s="20"/>
    </row>
    <row r="499" spans="1:11">
      <c r="A499" s="39">
        <v>5</v>
      </c>
      <c r="C499" s="9" t="s">
        <v>63</v>
      </c>
      <c r="E499" s="39">
        <v>5</v>
      </c>
      <c r="F499" s="21"/>
      <c r="G499" s="193">
        <f>SUM(G495:G498)</f>
        <v>1.1000000000000001</v>
      </c>
      <c r="H499" s="306">
        <f>SUM(H495:H498)</f>
        <v>20424.059999999998</v>
      </c>
      <c r="I499" s="20"/>
      <c r="J499" s="41">
        <f>SUM(J495:J498)</f>
        <v>0</v>
      </c>
      <c r="K499" s="41">
        <f>SUM(K495:K498)</f>
        <v>0</v>
      </c>
    </row>
    <row r="500" spans="1:11">
      <c r="A500" s="39">
        <v>6</v>
      </c>
      <c r="C500" s="9" t="s">
        <v>31</v>
      </c>
      <c r="E500" s="39">
        <v>6</v>
      </c>
      <c r="F500" s="21"/>
      <c r="G500" s="193"/>
      <c r="H500" s="306"/>
      <c r="I500" s="20"/>
      <c r="J500" s="41"/>
      <c r="K500" s="20"/>
    </row>
    <row r="501" spans="1:11">
      <c r="A501" s="39">
        <v>7</v>
      </c>
      <c r="C501" s="9" t="s">
        <v>30</v>
      </c>
      <c r="E501" s="39">
        <v>7</v>
      </c>
      <c r="F501" s="21"/>
      <c r="G501" s="193"/>
      <c r="H501" s="306"/>
      <c r="I501" s="20"/>
      <c r="J501" s="41"/>
      <c r="K501" s="20"/>
    </row>
    <row r="502" spans="1:11">
      <c r="A502" s="39">
        <v>8</v>
      </c>
      <c r="C502" s="9" t="s">
        <v>28</v>
      </c>
      <c r="E502" s="39">
        <v>8</v>
      </c>
      <c r="F502" s="21"/>
      <c r="G502" s="193">
        <f>G499+G500+G501</f>
        <v>1.1000000000000001</v>
      </c>
      <c r="H502" s="306">
        <f>H499+H500+H501</f>
        <v>20424.059999999998</v>
      </c>
      <c r="I502" s="41"/>
      <c r="J502" s="41">
        <f>J499+J500+J501</f>
        <v>0</v>
      </c>
      <c r="K502" s="41">
        <f>K499+K500+K501</f>
        <v>0</v>
      </c>
    </row>
    <row r="503" spans="1:11">
      <c r="A503" s="39">
        <v>9</v>
      </c>
      <c r="E503" s="39">
        <v>9</v>
      </c>
      <c r="F503" s="21"/>
      <c r="G503" s="193"/>
      <c r="H503" s="306"/>
      <c r="I503" s="14"/>
      <c r="J503" s="41"/>
      <c r="K503" s="20"/>
    </row>
    <row r="504" spans="1:11">
      <c r="A504" s="39">
        <v>10</v>
      </c>
      <c r="C504" s="9" t="s">
        <v>62</v>
      </c>
      <c r="E504" s="39">
        <v>10</v>
      </c>
      <c r="F504" s="21"/>
      <c r="G504" s="193">
        <v>0</v>
      </c>
      <c r="H504" s="306">
        <v>0</v>
      </c>
      <c r="I504" s="20"/>
      <c r="J504" s="41">
        <v>0</v>
      </c>
      <c r="K504" s="20">
        <v>0</v>
      </c>
    </row>
    <row r="505" spans="1:11">
      <c r="A505" s="39">
        <v>11</v>
      </c>
      <c r="C505" s="9" t="s">
        <v>27</v>
      </c>
      <c r="E505" s="39">
        <v>11</v>
      </c>
      <c r="F505" s="21"/>
      <c r="G505" s="193">
        <v>0</v>
      </c>
      <c r="H505" s="306">
        <f>1800</f>
        <v>1800</v>
      </c>
      <c r="I505" s="20"/>
      <c r="J505" s="41">
        <v>0</v>
      </c>
      <c r="K505" s="20"/>
    </row>
    <row r="506" spans="1:11">
      <c r="A506" s="39">
        <v>12</v>
      </c>
      <c r="C506" s="9" t="s">
        <v>26</v>
      </c>
      <c r="E506" s="39">
        <v>12</v>
      </c>
      <c r="F506" s="21"/>
      <c r="G506" s="193"/>
      <c r="H506" s="306">
        <v>343.44</v>
      </c>
      <c r="I506" s="20"/>
      <c r="J506" s="41"/>
      <c r="K506" s="20"/>
    </row>
    <row r="507" spans="1:11">
      <c r="A507" s="39">
        <v>13</v>
      </c>
      <c r="C507" s="9" t="s">
        <v>25</v>
      </c>
      <c r="E507" s="39">
        <v>13</v>
      </c>
      <c r="F507" s="21"/>
      <c r="G507" s="193">
        <f>SUM(G504:G506)</f>
        <v>0</v>
      </c>
      <c r="H507" s="306">
        <f>SUM(H504:H506)</f>
        <v>2143.44</v>
      </c>
      <c r="I507" s="15"/>
      <c r="J507" s="41">
        <f>SUM(J504:J506)</f>
        <v>0</v>
      </c>
      <c r="K507" s="20">
        <f>SUM(K504:K506)</f>
        <v>0</v>
      </c>
    </row>
    <row r="508" spans="1:11">
      <c r="A508" s="39">
        <v>14</v>
      </c>
      <c r="E508" s="39">
        <v>14</v>
      </c>
      <c r="F508" s="21"/>
      <c r="G508" s="304"/>
      <c r="H508" s="306"/>
      <c r="I508" s="14"/>
      <c r="J508" s="44"/>
      <c r="K508" s="20"/>
    </row>
    <row r="509" spans="1:11">
      <c r="A509" s="39">
        <v>15</v>
      </c>
      <c r="C509" s="9" t="s">
        <v>24</v>
      </c>
      <c r="E509" s="39">
        <v>15</v>
      </c>
      <c r="G509" s="38">
        <f>SUM(G502+G507)</f>
        <v>1.1000000000000001</v>
      </c>
      <c r="H509" s="307">
        <f>SUM(H502+H507)</f>
        <v>22567.499999999996</v>
      </c>
      <c r="I509" s="14"/>
      <c r="J509" s="43">
        <f>SUM(J502+J507)</f>
        <v>0</v>
      </c>
      <c r="K509" s="14">
        <f>SUM(K502+K507)</f>
        <v>0</v>
      </c>
    </row>
    <row r="510" spans="1:11">
      <c r="A510" s="39">
        <v>16</v>
      </c>
      <c r="E510" s="39">
        <v>16</v>
      </c>
      <c r="G510" s="38"/>
      <c r="H510" s="307"/>
      <c r="I510" s="14"/>
      <c r="J510" s="43"/>
      <c r="K510" s="14"/>
    </row>
    <row r="511" spans="1:11">
      <c r="A511" s="39">
        <v>17</v>
      </c>
      <c r="C511" s="9" t="s">
        <v>23</v>
      </c>
      <c r="E511" s="39">
        <v>17</v>
      </c>
      <c r="F511" s="21"/>
      <c r="G511" s="193"/>
      <c r="H511" s="306"/>
      <c r="I511" s="20"/>
      <c r="J511" s="41"/>
      <c r="K511" s="20"/>
    </row>
    <row r="512" spans="1:11">
      <c r="A512" s="39">
        <v>18</v>
      </c>
      <c r="E512" s="39">
        <v>18</v>
      </c>
      <c r="F512" s="21"/>
      <c r="G512" s="193"/>
      <c r="H512" s="306"/>
      <c r="I512" s="20"/>
      <c r="J512" s="41"/>
      <c r="K512" s="20"/>
    </row>
    <row r="513" spans="1:11">
      <c r="A513" s="39">
        <v>19</v>
      </c>
      <c r="C513" s="9" t="s">
        <v>22</v>
      </c>
      <c r="E513" s="39">
        <v>19</v>
      </c>
      <c r="F513" s="21"/>
      <c r="G513" s="193"/>
      <c r="H513" s="306">
        <v>1655.27</v>
      </c>
      <c r="I513" s="20"/>
      <c r="J513" s="41"/>
      <c r="K513" s="20"/>
    </row>
    <row r="514" spans="1:11" ht="12" customHeight="1">
      <c r="A514" s="39">
        <v>20</v>
      </c>
      <c r="C514" s="42" t="s">
        <v>21</v>
      </c>
      <c r="E514" s="39">
        <v>20</v>
      </c>
      <c r="F514" s="21"/>
      <c r="G514" s="193"/>
      <c r="H514" s="306">
        <v>15372.14</v>
      </c>
      <c r="I514" s="20"/>
      <c r="J514" s="41"/>
      <c r="K514" s="20">
        <v>18436</v>
      </c>
    </row>
    <row r="515" spans="1:11" s="57" customFormat="1" ht="12" customHeight="1">
      <c r="A515" s="39">
        <v>21</v>
      </c>
      <c r="B515" s="1"/>
      <c r="C515" s="42"/>
      <c r="D515" s="1"/>
      <c r="E515" s="39">
        <v>21</v>
      </c>
      <c r="F515" s="21"/>
      <c r="G515" s="193"/>
      <c r="H515" s="306"/>
      <c r="I515" s="20"/>
      <c r="J515" s="41"/>
      <c r="K515" s="20"/>
    </row>
    <row r="516" spans="1:11">
      <c r="A516" s="39">
        <v>22</v>
      </c>
      <c r="C516" s="9"/>
      <c r="E516" s="39">
        <v>22</v>
      </c>
      <c r="G516" s="193"/>
      <c r="H516" s="306"/>
      <c r="I516" s="20"/>
      <c r="J516" s="41"/>
      <c r="K516" s="20"/>
    </row>
    <row r="517" spans="1:11">
      <c r="A517" s="39">
        <v>23</v>
      </c>
      <c r="C517" s="9" t="s">
        <v>20</v>
      </c>
      <c r="E517" s="39">
        <v>23</v>
      </c>
      <c r="G517" s="193"/>
      <c r="H517" s="20">
        <v>5147</v>
      </c>
      <c r="I517" s="20"/>
      <c r="J517" s="41"/>
      <c r="K517" s="20">
        <v>0</v>
      </c>
    </row>
    <row r="518" spans="1:11">
      <c r="A518" s="39">
        <v>24</v>
      </c>
      <c r="C518" s="9"/>
      <c r="E518" s="39">
        <v>24</v>
      </c>
      <c r="G518" s="193"/>
      <c r="H518" s="20"/>
      <c r="I518" s="20"/>
      <c r="J518" s="41"/>
      <c r="K518" s="20"/>
    </row>
    <row r="519" spans="1:11">
      <c r="A519" s="39"/>
      <c r="E519" s="39"/>
      <c r="F519" s="12" t="s">
        <v>1</v>
      </c>
      <c r="G519" s="303"/>
      <c r="H519" s="10"/>
      <c r="I519" s="12"/>
      <c r="J519" s="40"/>
      <c r="K519" s="10"/>
    </row>
    <row r="520" spans="1:11">
      <c r="A520" s="39">
        <v>25</v>
      </c>
      <c r="C520" s="9" t="s">
        <v>61</v>
      </c>
      <c r="E520" s="39">
        <v>25</v>
      </c>
      <c r="G520" s="38">
        <f>SUM(G509:G518)</f>
        <v>1.1000000000000001</v>
      </c>
      <c r="H520" s="14">
        <f>SUM(H509:H518)</f>
        <v>44741.909999999996</v>
      </c>
      <c r="I520" s="38"/>
      <c r="J520" s="14">
        <f>SUM(J509:J518)</f>
        <v>0</v>
      </c>
      <c r="K520" s="14">
        <f>SUM(K509:K518)</f>
        <v>18436</v>
      </c>
    </row>
    <row r="521" spans="1:11">
      <c r="F521" s="12" t="s">
        <v>1</v>
      </c>
      <c r="G521" s="11"/>
      <c r="H521" s="10"/>
      <c r="I521" s="12"/>
      <c r="J521" s="11"/>
      <c r="K521" s="10"/>
    </row>
    <row r="522" spans="1:11">
      <c r="C522" s="1" t="s">
        <v>18</v>
      </c>
      <c r="F522" s="12"/>
      <c r="G522" s="11"/>
      <c r="H522" s="10"/>
      <c r="I522" s="12"/>
      <c r="J522" s="11"/>
      <c r="K522" s="10"/>
    </row>
    <row r="523" spans="1:11">
      <c r="A523" s="9"/>
    </row>
    <row r="524" spans="1:11">
      <c r="H524" s="4"/>
      <c r="K524" s="4"/>
    </row>
    <row r="525" spans="1:11" s="35" customFormat="1">
      <c r="A525" s="32" t="str">
        <f>$A$83</f>
        <v xml:space="preserve">Institution No.:  </v>
      </c>
      <c r="E525" s="37"/>
      <c r="G525" s="34"/>
      <c r="H525" s="36"/>
      <c r="J525" s="34"/>
      <c r="K525" s="33" t="s">
        <v>60</v>
      </c>
    </row>
    <row r="526" spans="1:11" s="35" customFormat="1">
      <c r="A526" s="349" t="s">
        <v>59</v>
      </c>
      <c r="B526" s="349"/>
      <c r="C526" s="349"/>
      <c r="D526" s="349"/>
      <c r="E526" s="349"/>
      <c r="F526" s="349"/>
      <c r="G526" s="349"/>
      <c r="H526" s="349"/>
      <c r="I526" s="349"/>
      <c r="J526" s="349"/>
      <c r="K526" s="349"/>
    </row>
    <row r="527" spans="1:11">
      <c r="A527" s="32" t="str">
        <f>$A$42</f>
        <v xml:space="preserve">NAME: </v>
      </c>
      <c r="C527" s="1" t="str">
        <f>$D$20</f>
        <v>University of Colorado</v>
      </c>
      <c r="G527" s="56"/>
      <c r="H527" s="62"/>
      <c r="J527" s="5"/>
      <c r="K527" s="30" t="str">
        <f>$K$3</f>
        <v>Date: October 13, 2015</v>
      </c>
    </row>
    <row r="528" spans="1:11">
      <c r="A528" s="25" t="s">
        <v>1</v>
      </c>
      <c r="B528" s="25" t="s">
        <v>1</v>
      </c>
      <c r="C528" s="25" t="s">
        <v>1</v>
      </c>
      <c r="D528" s="25" t="s">
        <v>1</v>
      </c>
      <c r="E528" s="25" t="s">
        <v>1</v>
      </c>
      <c r="F528" s="25" t="s">
        <v>1</v>
      </c>
      <c r="G528" s="11" t="s">
        <v>1</v>
      </c>
      <c r="H528" s="10" t="s">
        <v>1</v>
      </c>
      <c r="I528" s="25" t="s">
        <v>1</v>
      </c>
      <c r="J528" s="11" t="s">
        <v>1</v>
      </c>
      <c r="K528" s="10" t="s">
        <v>1</v>
      </c>
    </row>
    <row r="529" spans="1:13">
      <c r="A529" s="28" t="s">
        <v>15</v>
      </c>
      <c r="E529" s="28" t="s">
        <v>15</v>
      </c>
      <c r="F529" s="7"/>
      <c r="G529" s="27"/>
      <c r="H529" s="26" t="s">
        <v>14</v>
      </c>
      <c r="I529" s="7"/>
      <c r="J529" s="27"/>
      <c r="K529" s="26" t="s">
        <v>13</v>
      </c>
    </row>
    <row r="530" spans="1:13">
      <c r="A530" s="28" t="s">
        <v>11</v>
      </c>
      <c r="C530" s="29" t="s">
        <v>12</v>
      </c>
      <c r="E530" s="28" t="s">
        <v>11</v>
      </c>
      <c r="F530" s="7"/>
      <c r="G530" s="27" t="s">
        <v>33</v>
      </c>
      <c r="H530" s="26" t="s">
        <v>10</v>
      </c>
      <c r="I530" s="7"/>
      <c r="J530" s="27" t="s">
        <v>33</v>
      </c>
      <c r="K530" s="26" t="s">
        <v>9</v>
      </c>
    </row>
    <row r="531" spans="1:13">
      <c r="A531" s="25" t="s">
        <v>1</v>
      </c>
      <c r="B531" s="25" t="s">
        <v>1</v>
      </c>
      <c r="C531" s="25" t="s">
        <v>1</v>
      </c>
      <c r="D531" s="25" t="s">
        <v>1</v>
      </c>
      <c r="E531" s="25" t="s">
        <v>1</v>
      </c>
      <c r="F531" s="25" t="s">
        <v>1</v>
      </c>
      <c r="G531" s="11" t="s">
        <v>1</v>
      </c>
      <c r="H531" s="10" t="s">
        <v>1</v>
      </c>
      <c r="I531" s="25" t="s">
        <v>1</v>
      </c>
      <c r="J531" s="11" t="s">
        <v>1</v>
      </c>
      <c r="K531" s="10" t="s">
        <v>1</v>
      </c>
    </row>
    <row r="532" spans="1:13">
      <c r="A532" s="49">
        <v>1</v>
      </c>
      <c r="B532" s="48"/>
      <c r="C532" s="48" t="s">
        <v>32</v>
      </c>
      <c r="D532" s="48"/>
      <c r="E532" s="49">
        <v>1</v>
      </c>
      <c r="F532" s="52"/>
      <c r="G532" s="75"/>
      <c r="H532" s="72"/>
      <c r="I532" s="76"/>
      <c r="J532" s="73"/>
      <c r="K532" s="50"/>
    </row>
    <row r="533" spans="1:13">
      <c r="A533" s="49">
        <v>2</v>
      </c>
      <c r="B533" s="48"/>
      <c r="C533" s="48" t="s">
        <v>32</v>
      </c>
      <c r="D533" s="48"/>
      <c r="E533" s="49">
        <v>2</v>
      </c>
      <c r="F533" s="52"/>
      <c r="G533" s="75"/>
      <c r="H533" s="72"/>
      <c r="I533" s="76"/>
      <c r="J533" s="73"/>
      <c r="K533" s="72"/>
    </row>
    <row r="534" spans="1:13">
      <c r="A534" s="49">
        <v>3</v>
      </c>
      <c r="B534" s="48"/>
      <c r="C534" s="48" t="s">
        <v>32</v>
      </c>
      <c r="D534" s="48"/>
      <c r="E534" s="49">
        <v>3</v>
      </c>
      <c r="F534" s="52"/>
      <c r="G534" s="75"/>
      <c r="H534" s="72"/>
      <c r="I534" s="76"/>
      <c r="J534" s="73"/>
      <c r="K534" s="72"/>
    </row>
    <row r="535" spans="1:13">
      <c r="A535" s="49">
        <v>4</v>
      </c>
      <c r="B535" s="48"/>
      <c r="C535" s="48" t="s">
        <v>32</v>
      </c>
      <c r="D535" s="48"/>
      <c r="E535" s="49">
        <v>4</v>
      </c>
      <c r="F535" s="52"/>
      <c r="G535" s="75"/>
      <c r="H535" s="72"/>
      <c r="I535" s="74"/>
      <c r="J535" s="73"/>
      <c r="K535" s="72"/>
    </row>
    <row r="536" spans="1:13">
      <c r="A536" s="49">
        <v>5</v>
      </c>
      <c r="B536" s="48"/>
      <c r="C536" s="48" t="s">
        <v>32</v>
      </c>
      <c r="D536" s="48"/>
      <c r="E536" s="49">
        <v>5</v>
      </c>
      <c r="F536" s="52"/>
      <c r="G536" s="75"/>
      <c r="H536" s="72"/>
      <c r="I536" s="74"/>
      <c r="J536" s="73"/>
      <c r="K536" s="72"/>
    </row>
    <row r="537" spans="1:13">
      <c r="A537" s="39">
        <v>6</v>
      </c>
      <c r="C537" s="9" t="s">
        <v>46</v>
      </c>
      <c r="E537" s="39">
        <v>6</v>
      </c>
      <c r="F537" s="21"/>
      <c r="G537" s="193">
        <v>0.36</v>
      </c>
      <c r="H537" s="66">
        <v>57967.21</v>
      </c>
      <c r="I537" s="69"/>
      <c r="J537" s="193">
        <v>0.120473473783182</v>
      </c>
      <c r="K537" s="66">
        <v>20000</v>
      </c>
    </row>
    <row r="538" spans="1:13">
      <c r="A538" s="39">
        <v>7</v>
      </c>
      <c r="C538" s="9" t="s">
        <v>45</v>
      </c>
      <c r="E538" s="39">
        <v>7</v>
      </c>
      <c r="F538" s="21"/>
      <c r="G538" s="237"/>
      <c r="H538" s="66">
        <v>12067.210000000001</v>
      </c>
      <c r="I538" s="67"/>
      <c r="J538" s="237"/>
      <c r="K538" s="66">
        <v>7488</v>
      </c>
    </row>
    <row r="539" spans="1:13">
      <c r="A539" s="39">
        <v>8</v>
      </c>
      <c r="C539" s="9" t="s">
        <v>44</v>
      </c>
      <c r="E539" s="39">
        <v>8</v>
      </c>
      <c r="F539" s="21"/>
      <c r="G539" s="237">
        <f>SUM(G537:G538)</f>
        <v>0.36</v>
      </c>
      <c r="H539" s="66">
        <f>SUM(H537:H538)</f>
        <v>70034.42</v>
      </c>
      <c r="I539" s="67"/>
      <c r="J539" s="237">
        <f>SUM(J537:J538)</f>
        <v>0.120473473783182</v>
      </c>
      <c r="K539" s="169">
        <f>SUM(K537:K538)</f>
        <v>27488</v>
      </c>
    </row>
    <row r="540" spans="1:13">
      <c r="A540" s="39">
        <v>9</v>
      </c>
      <c r="C540" s="9"/>
      <c r="E540" s="39">
        <v>9</v>
      </c>
      <c r="F540" s="21"/>
      <c r="G540" s="237"/>
      <c r="H540" s="66"/>
      <c r="I540" s="71"/>
      <c r="J540" s="237"/>
      <c r="K540" s="169"/>
      <c r="M540" s="1" t="s">
        <v>0</v>
      </c>
    </row>
    <row r="541" spans="1:13">
      <c r="A541" s="39">
        <v>10</v>
      </c>
      <c r="C541" s="9"/>
      <c r="E541" s="39">
        <v>10</v>
      </c>
      <c r="F541" s="21"/>
      <c r="G541" s="237"/>
      <c r="H541" s="66"/>
      <c r="I541" s="69"/>
      <c r="J541" s="237"/>
      <c r="K541" s="169"/>
    </row>
    <row r="542" spans="1:13">
      <c r="A542" s="39">
        <v>11</v>
      </c>
      <c r="C542" s="9" t="s">
        <v>27</v>
      </c>
      <c r="E542" s="39">
        <v>11</v>
      </c>
      <c r="G542" s="108"/>
      <c r="H542" s="61"/>
      <c r="I542" s="71"/>
      <c r="J542" s="108"/>
      <c r="K542" s="170"/>
    </row>
    <row r="543" spans="1:13">
      <c r="A543" s="39">
        <v>12</v>
      </c>
      <c r="C543" s="9" t="s">
        <v>26</v>
      </c>
      <c r="E543" s="39">
        <v>12</v>
      </c>
      <c r="G543" s="108"/>
      <c r="H543" s="65"/>
      <c r="I543" s="69"/>
      <c r="J543" s="108"/>
      <c r="K543" s="170"/>
    </row>
    <row r="544" spans="1:13">
      <c r="A544" s="39">
        <v>13</v>
      </c>
      <c r="C544" s="9" t="s">
        <v>43</v>
      </c>
      <c r="E544" s="39">
        <v>13</v>
      </c>
      <c r="F544" s="21"/>
      <c r="G544" s="237">
        <f>SUM(G542:G543)</f>
        <v>0</v>
      </c>
      <c r="H544" s="68">
        <f>SUM(H542:H543)</f>
        <v>0</v>
      </c>
      <c r="I544" s="67"/>
      <c r="J544" s="237">
        <f>SUM(J542:J543)</f>
        <v>0</v>
      </c>
      <c r="K544" s="169">
        <f>SUM(K542:K543)</f>
        <v>0</v>
      </c>
    </row>
    <row r="545" spans="1:11">
      <c r="A545" s="39">
        <v>14</v>
      </c>
      <c r="E545" s="39">
        <v>14</v>
      </c>
      <c r="F545" s="21"/>
      <c r="G545" s="237"/>
      <c r="H545" s="66"/>
      <c r="I545" s="67"/>
      <c r="J545" s="237"/>
      <c r="K545" s="169"/>
    </row>
    <row r="546" spans="1:11">
      <c r="A546" s="39">
        <v>15</v>
      </c>
      <c r="C546" s="9" t="s">
        <v>24</v>
      </c>
      <c r="E546" s="39">
        <v>15</v>
      </c>
      <c r="F546" s="21"/>
      <c r="G546" s="193">
        <f>G539+G544</f>
        <v>0.36</v>
      </c>
      <c r="H546" s="66">
        <f>H539+H544</f>
        <v>70034.42</v>
      </c>
      <c r="I546" s="67"/>
      <c r="J546" s="193">
        <f>J539+J544</f>
        <v>0.120473473783182</v>
      </c>
      <c r="K546" s="169">
        <f>K539+K544</f>
        <v>27488</v>
      </c>
    </row>
    <row r="547" spans="1:11">
      <c r="A547" s="39">
        <v>16</v>
      </c>
      <c r="E547" s="39">
        <v>16</v>
      </c>
      <c r="F547" s="21"/>
      <c r="G547" s="237"/>
      <c r="H547" s="66"/>
      <c r="I547" s="67"/>
      <c r="J547" s="237"/>
      <c r="K547" s="66"/>
    </row>
    <row r="548" spans="1:11">
      <c r="A548" s="39">
        <v>17</v>
      </c>
      <c r="C548" s="9" t="s">
        <v>23</v>
      </c>
      <c r="E548" s="39">
        <v>17</v>
      </c>
      <c r="F548" s="21"/>
      <c r="G548" s="237"/>
      <c r="H548" s="66">
        <v>8865.35</v>
      </c>
      <c r="I548" s="67"/>
      <c r="J548" s="237"/>
      <c r="K548" s="66"/>
    </row>
    <row r="549" spans="1:11">
      <c r="A549" s="39">
        <v>18</v>
      </c>
      <c r="C549" s="9"/>
      <c r="E549" s="39">
        <v>18</v>
      </c>
      <c r="F549" s="21"/>
      <c r="G549" s="237"/>
      <c r="H549" s="66"/>
      <c r="I549" s="67"/>
      <c r="J549" s="237"/>
      <c r="K549" s="66"/>
    </row>
    <row r="550" spans="1:11">
      <c r="A550" s="39">
        <v>19</v>
      </c>
      <c r="C550" s="9" t="s">
        <v>22</v>
      </c>
      <c r="E550" s="39">
        <v>19</v>
      </c>
      <c r="F550" s="21"/>
      <c r="G550" s="237"/>
      <c r="H550" s="66">
        <v>2896.19</v>
      </c>
      <c r="I550" s="67"/>
      <c r="J550" s="237"/>
      <c r="K550" s="66">
        <v>2500</v>
      </c>
    </row>
    <row r="551" spans="1:11">
      <c r="A551" s="39">
        <v>20</v>
      </c>
      <c r="C551" s="9" t="s">
        <v>21</v>
      </c>
      <c r="E551" s="39">
        <v>20</v>
      </c>
      <c r="F551" s="21"/>
      <c r="G551" s="237"/>
      <c r="H551" s="66">
        <v>28790.76</v>
      </c>
      <c r="I551" s="67"/>
      <c r="J551" s="237"/>
      <c r="K551" s="66">
        <v>47228</v>
      </c>
    </row>
    <row r="552" spans="1:11">
      <c r="A552" s="39">
        <v>21</v>
      </c>
      <c r="C552" s="9"/>
      <c r="E552" s="39">
        <v>21</v>
      </c>
      <c r="F552" s="21"/>
      <c r="G552" s="237"/>
      <c r="H552" s="66"/>
      <c r="I552" s="67"/>
      <c r="J552" s="237"/>
      <c r="K552" s="66"/>
    </row>
    <row r="553" spans="1:11">
      <c r="A553" s="39">
        <v>22</v>
      </c>
      <c r="C553" s="9"/>
      <c r="E553" s="39">
        <v>22</v>
      </c>
      <c r="F553" s="21"/>
      <c r="G553" s="237"/>
      <c r="H553" s="66"/>
      <c r="I553" s="67"/>
      <c r="J553" s="237"/>
      <c r="K553" s="66"/>
    </row>
    <row r="554" spans="1:11">
      <c r="A554" s="39">
        <v>23</v>
      </c>
      <c r="C554" s="9" t="s">
        <v>41</v>
      </c>
      <c r="E554" s="39">
        <v>23</v>
      </c>
      <c r="F554" s="21"/>
      <c r="G554" s="237"/>
      <c r="H554" s="66"/>
      <c r="I554" s="67"/>
      <c r="J554" s="237"/>
      <c r="K554" s="66"/>
    </row>
    <row r="555" spans="1:11">
      <c r="A555" s="39">
        <v>24</v>
      </c>
      <c r="C555" s="9"/>
      <c r="E555" s="39">
        <v>24</v>
      </c>
      <c r="F555" s="21"/>
      <c r="G555" s="237"/>
      <c r="H555" s="66"/>
      <c r="I555" s="67"/>
      <c r="J555" s="237"/>
      <c r="K555" s="66"/>
    </row>
    <row r="556" spans="1:11">
      <c r="E556" s="6"/>
      <c r="F556" s="12" t="s">
        <v>1</v>
      </c>
      <c r="G556" s="303" t="s">
        <v>1</v>
      </c>
      <c r="H556" s="10" t="s">
        <v>1</v>
      </c>
      <c r="I556" s="12" t="s">
        <v>1</v>
      </c>
      <c r="J556" s="303" t="s">
        <v>1</v>
      </c>
      <c r="K556" s="10" t="s">
        <v>1</v>
      </c>
    </row>
    <row r="557" spans="1:11">
      <c r="A557" s="39">
        <v>25</v>
      </c>
      <c r="C557" s="9" t="s">
        <v>58</v>
      </c>
      <c r="E557" s="39">
        <v>25</v>
      </c>
      <c r="G557" s="108">
        <f>SUM(G546:G556)</f>
        <v>0.36</v>
      </c>
      <c r="H557" s="65">
        <f>SUM(H546:H556)</f>
        <v>110586.72</v>
      </c>
      <c r="I557" s="65"/>
      <c r="J557" s="108">
        <f>SUM(J546:J556)</f>
        <v>0.120473473783182</v>
      </c>
      <c r="K557" s="61">
        <f>SUM(K546:K556)</f>
        <v>77216</v>
      </c>
    </row>
    <row r="558" spans="1:11">
      <c r="E558" s="6"/>
      <c r="F558" s="12" t="s">
        <v>1</v>
      </c>
      <c r="G558" s="303" t="s">
        <v>1</v>
      </c>
      <c r="H558" s="10" t="s">
        <v>1</v>
      </c>
      <c r="I558" s="12" t="s">
        <v>1</v>
      </c>
      <c r="J558" s="303" t="s">
        <v>1</v>
      </c>
      <c r="K558" s="10" t="s">
        <v>1</v>
      </c>
    </row>
    <row r="559" spans="1:11">
      <c r="C559" s="1" t="s">
        <v>18</v>
      </c>
      <c r="E559" s="6"/>
      <c r="F559" s="12"/>
      <c r="G559" s="11"/>
      <c r="H559" s="10"/>
      <c r="I559" s="12"/>
      <c r="J559" s="11"/>
      <c r="K559" s="10"/>
    </row>
    <row r="560" spans="1:11">
      <c r="A560" s="9"/>
      <c r="H560" s="4"/>
      <c r="K560" s="4"/>
    </row>
    <row r="561" spans="1:11">
      <c r="H561" s="4"/>
      <c r="K561" s="4"/>
    </row>
    <row r="562" spans="1:11" s="35" customFormat="1">
      <c r="A562" s="32" t="str">
        <f>$A$83</f>
        <v xml:space="preserve">Institution No.:  </v>
      </c>
      <c r="E562" s="37"/>
      <c r="G562" s="34"/>
      <c r="H562" s="36"/>
      <c r="J562" s="34"/>
      <c r="K562" s="33" t="s">
        <v>57</v>
      </c>
    </row>
    <row r="563" spans="1:11" s="35" customFormat="1">
      <c r="A563" s="349" t="s">
        <v>56</v>
      </c>
      <c r="B563" s="349"/>
      <c r="C563" s="349"/>
      <c r="D563" s="349"/>
      <c r="E563" s="349"/>
      <c r="F563" s="349"/>
      <c r="G563" s="349"/>
      <c r="H563" s="349"/>
      <c r="I563" s="349"/>
      <c r="J563" s="349"/>
      <c r="K563" s="349"/>
    </row>
    <row r="564" spans="1:11">
      <c r="A564" s="32" t="str">
        <f>$A$42</f>
        <v xml:space="preserve">NAME: </v>
      </c>
      <c r="B564" s="32"/>
      <c r="C564" s="1" t="str">
        <f>$D$20</f>
        <v>University of Colorado</v>
      </c>
      <c r="G564" s="56"/>
      <c r="H564" s="62"/>
      <c r="J564" s="5"/>
      <c r="K564" s="30" t="str">
        <f>$K$3</f>
        <v>Date: October 13, 2015</v>
      </c>
    </row>
    <row r="565" spans="1:11">
      <c r="A565" s="25" t="s">
        <v>1</v>
      </c>
      <c r="B565" s="25" t="s">
        <v>1</v>
      </c>
      <c r="C565" s="25" t="s">
        <v>1</v>
      </c>
      <c r="D565" s="25" t="s">
        <v>1</v>
      </c>
      <c r="E565" s="25" t="s">
        <v>1</v>
      </c>
      <c r="F565" s="25" t="s">
        <v>1</v>
      </c>
      <c r="G565" s="11" t="s">
        <v>1</v>
      </c>
      <c r="H565" s="10" t="s">
        <v>1</v>
      </c>
      <c r="I565" s="25" t="s">
        <v>1</v>
      </c>
      <c r="J565" s="11" t="s">
        <v>1</v>
      </c>
      <c r="K565" s="10" t="s">
        <v>1</v>
      </c>
    </row>
    <row r="566" spans="1:11">
      <c r="A566" s="28" t="s">
        <v>15</v>
      </c>
      <c r="E566" s="28" t="s">
        <v>15</v>
      </c>
      <c r="F566" s="7"/>
      <c r="G566" s="27"/>
      <c r="H566" s="26" t="s">
        <v>14</v>
      </c>
      <c r="I566" s="7"/>
      <c r="J566" s="27"/>
      <c r="K566" s="26" t="s">
        <v>13</v>
      </c>
    </row>
    <row r="567" spans="1:11">
      <c r="A567" s="28" t="s">
        <v>11</v>
      </c>
      <c r="C567" s="29" t="s">
        <v>12</v>
      </c>
      <c r="E567" s="28" t="s">
        <v>11</v>
      </c>
      <c r="F567" s="7"/>
      <c r="G567" s="27" t="s">
        <v>33</v>
      </c>
      <c r="H567" s="26" t="s">
        <v>10</v>
      </c>
      <c r="I567" s="7"/>
      <c r="J567" s="27" t="s">
        <v>33</v>
      </c>
      <c r="K567" s="26" t="s">
        <v>9</v>
      </c>
    </row>
    <row r="568" spans="1:11">
      <c r="A568" s="25" t="s">
        <v>1</v>
      </c>
      <c r="B568" s="25" t="s">
        <v>1</v>
      </c>
      <c r="C568" s="25" t="s">
        <v>1</v>
      </c>
      <c r="D568" s="25" t="s">
        <v>1</v>
      </c>
      <c r="E568" s="25" t="s">
        <v>1</v>
      </c>
      <c r="F568" s="25" t="s">
        <v>1</v>
      </c>
      <c r="G568" s="11" t="s">
        <v>1</v>
      </c>
      <c r="H568" s="10" t="s">
        <v>1</v>
      </c>
      <c r="I568" s="25" t="s">
        <v>1</v>
      </c>
      <c r="J568" s="23" t="s">
        <v>1</v>
      </c>
      <c r="K568" s="10" t="s">
        <v>1</v>
      </c>
    </row>
    <row r="569" spans="1:11">
      <c r="A569" s="49">
        <v>1</v>
      </c>
      <c r="B569" s="48"/>
      <c r="C569" s="48" t="s">
        <v>32</v>
      </c>
      <c r="D569" s="48"/>
      <c r="E569" s="49">
        <v>1</v>
      </c>
      <c r="F569" s="52"/>
      <c r="G569" s="75"/>
      <c r="H569" s="72"/>
      <c r="I569" s="76"/>
      <c r="J569" s="73"/>
      <c r="K569" s="50"/>
    </row>
    <row r="570" spans="1:11">
      <c r="A570" s="49">
        <v>2</v>
      </c>
      <c r="B570" s="48"/>
      <c r="C570" s="48" t="s">
        <v>32</v>
      </c>
      <c r="D570" s="48"/>
      <c r="E570" s="49">
        <v>2</v>
      </c>
      <c r="F570" s="52"/>
      <c r="G570" s="75"/>
      <c r="H570" s="72"/>
      <c r="I570" s="76"/>
      <c r="J570" s="73"/>
      <c r="K570" s="72"/>
    </row>
    <row r="571" spans="1:11">
      <c r="A571" s="49">
        <v>3</v>
      </c>
      <c r="B571" s="48"/>
      <c r="C571" s="48" t="s">
        <v>32</v>
      </c>
      <c r="D571" s="48"/>
      <c r="E571" s="49">
        <v>3</v>
      </c>
      <c r="F571" s="52"/>
      <c r="G571" s="75"/>
      <c r="H571" s="72"/>
      <c r="I571" s="76"/>
      <c r="J571" s="73"/>
      <c r="K571" s="72"/>
    </row>
    <row r="572" spans="1:11">
      <c r="A572" s="49">
        <v>4</v>
      </c>
      <c r="B572" s="48"/>
      <c r="C572" s="48" t="s">
        <v>32</v>
      </c>
      <c r="D572" s="48"/>
      <c r="E572" s="49">
        <v>4</v>
      </c>
      <c r="F572" s="52"/>
      <c r="G572" s="75"/>
      <c r="H572" s="72"/>
      <c r="I572" s="74"/>
      <c r="J572" s="73"/>
      <c r="K572" s="72"/>
    </row>
    <row r="573" spans="1:11">
      <c r="A573" s="49">
        <v>5</v>
      </c>
      <c r="B573" s="48"/>
      <c r="C573" s="48" t="s">
        <v>32</v>
      </c>
      <c r="D573" s="48"/>
      <c r="E573" s="49">
        <v>5</v>
      </c>
      <c r="F573" s="52"/>
      <c r="G573" s="73"/>
      <c r="H573" s="72"/>
      <c r="I573" s="74"/>
      <c r="J573" s="73"/>
      <c r="K573" s="72"/>
    </row>
    <row r="574" spans="1:11">
      <c r="A574" s="39">
        <v>6</v>
      </c>
      <c r="C574" s="9" t="s">
        <v>46</v>
      </c>
      <c r="E574" s="39">
        <v>6</v>
      </c>
      <c r="F574" s="21"/>
      <c r="G574" s="237">
        <v>160.47000000000003</v>
      </c>
      <c r="H574" s="65">
        <v>13584522.02</v>
      </c>
      <c r="I574" s="69"/>
      <c r="J574" s="193">
        <v>158.38922371601936</v>
      </c>
      <c r="K574" s="66">
        <v>13810626</v>
      </c>
    </row>
    <row r="575" spans="1:11">
      <c r="A575" s="39">
        <v>7</v>
      </c>
      <c r="C575" s="9" t="s">
        <v>45</v>
      </c>
      <c r="E575" s="39">
        <v>7</v>
      </c>
      <c r="F575" s="21"/>
      <c r="G575" s="237"/>
      <c r="H575" s="65">
        <v>3176407.1199999996</v>
      </c>
      <c r="I575" s="67"/>
      <c r="J575" s="237"/>
      <c r="K575" s="66">
        <v>4597927</v>
      </c>
    </row>
    <row r="576" spans="1:11">
      <c r="A576" s="39">
        <v>8</v>
      </c>
      <c r="C576" s="9" t="s">
        <v>44</v>
      </c>
      <c r="E576" s="39">
        <v>8</v>
      </c>
      <c r="F576" s="21"/>
      <c r="G576" s="237">
        <f>SUM(G574:G575)</f>
        <v>160.47000000000003</v>
      </c>
      <c r="H576" s="66">
        <f>SUM(H574:H575)</f>
        <v>16760929.139999999</v>
      </c>
      <c r="I576" s="67"/>
      <c r="J576" s="237">
        <f>SUM(J574:J575)</f>
        <v>158.38922371601936</v>
      </c>
      <c r="K576" s="168">
        <f>ROUND(SUM(K574:K575),0)</f>
        <v>18408553</v>
      </c>
    </row>
    <row r="577" spans="1:11">
      <c r="A577" s="39">
        <v>9</v>
      </c>
      <c r="C577" s="9"/>
      <c r="E577" s="39">
        <v>9</v>
      </c>
      <c r="F577" s="21"/>
      <c r="G577" s="237"/>
      <c r="H577" s="66"/>
      <c r="I577" s="71"/>
      <c r="J577" s="237"/>
      <c r="K577" s="66"/>
    </row>
    <row r="578" spans="1:11">
      <c r="A578" s="39">
        <v>10</v>
      </c>
      <c r="C578" s="9"/>
      <c r="E578" s="39">
        <v>10</v>
      </c>
      <c r="F578" s="21"/>
      <c r="G578" s="237"/>
      <c r="H578" s="66"/>
      <c r="I578" s="69"/>
      <c r="J578" s="237"/>
      <c r="K578" s="66"/>
    </row>
    <row r="579" spans="1:11">
      <c r="A579" s="39">
        <v>11</v>
      </c>
      <c r="C579" s="9" t="s">
        <v>27</v>
      </c>
      <c r="E579" s="39">
        <v>11</v>
      </c>
      <c r="G579" s="108">
        <v>44.709999999999994</v>
      </c>
      <c r="H579" s="65">
        <v>2213515.6999999997</v>
      </c>
      <c r="I579" s="71"/>
      <c r="J579" s="193">
        <v>53.111668710409106</v>
      </c>
      <c r="K579" s="65">
        <v>2708352</v>
      </c>
    </row>
    <row r="580" spans="1:11">
      <c r="A580" s="39">
        <v>12</v>
      </c>
      <c r="C580" s="9" t="s">
        <v>26</v>
      </c>
      <c r="E580" s="39">
        <v>12</v>
      </c>
      <c r="G580" s="108"/>
      <c r="H580" s="65">
        <v>777245.24</v>
      </c>
      <c r="I580" s="69"/>
      <c r="J580" s="108"/>
      <c r="K580" s="65">
        <v>1075563</v>
      </c>
    </row>
    <row r="581" spans="1:11">
      <c r="A581" s="39">
        <v>13</v>
      </c>
      <c r="C581" s="9" t="s">
        <v>43</v>
      </c>
      <c r="E581" s="39">
        <v>13</v>
      </c>
      <c r="F581" s="21"/>
      <c r="G581" s="237">
        <f>SUM(G579:G580)</f>
        <v>44.709999999999994</v>
      </c>
      <c r="H581" s="66">
        <f>SUM(H579:H580)</f>
        <v>2990760.9399999995</v>
      </c>
      <c r="I581" s="67"/>
      <c r="J581" s="237">
        <f>SUM(J579:J580)</f>
        <v>53.111668710409106</v>
      </c>
      <c r="K581" s="168">
        <f>SUM(K579:K580)</f>
        <v>3783915</v>
      </c>
    </row>
    <row r="582" spans="1:11">
      <c r="A582" s="39">
        <v>14</v>
      </c>
      <c r="E582" s="39">
        <v>14</v>
      </c>
      <c r="F582" s="21"/>
      <c r="G582" s="237"/>
      <c r="H582" s="66"/>
      <c r="I582" s="67"/>
      <c r="J582" s="237"/>
      <c r="K582" s="66"/>
    </row>
    <row r="583" spans="1:11">
      <c r="A583" s="39">
        <v>15</v>
      </c>
      <c r="C583" s="9" t="s">
        <v>24</v>
      </c>
      <c r="E583" s="39">
        <v>15</v>
      </c>
      <c r="F583" s="21"/>
      <c r="G583" s="237">
        <f>G576+G581</f>
        <v>205.18</v>
      </c>
      <c r="H583" s="66">
        <f>H576+H581</f>
        <v>19751690.079999998</v>
      </c>
      <c r="I583" s="67"/>
      <c r="J583" s="193">
        <f>J576+J581</f>
        <v>211.50089242642846</v>
      </c>
      <c r="K583" s="168">
        <f>K576+K581</f>
        <v>22192468</v>
      </c>
    </row>
    <row r="584" spans="1:11">
      <c r="A584" s="39">
        <v>16</v>
      </c>
      <c r="E584" s="39">
        <v>16</v>
      </c>
      <c r="F584" s="21"/>
      <c r="G584" s="237"/>
      <c r="H584" s="66"/>
      <c r="I584" s="67"/>
      <c r="J584" s="237"/>
      <c r="K584" s="66"/>
    </row>
    <row r="585" spans="1:11">
      <c r="A585" s="39">
        <v>17</v>
      </c>
      <c r="C585" s="9" t="s">
        <v>23</v>
      </c>
      <c r="E585" s="39">
        <v>17</v>
      </c>
      <c r="F585" s="21"/>
      <c r="G585" s="237"/>
      <c r="H585" s="65">
        <v>669808.47999999986</v>
      </c>
      <c r="I585" s="67"/>
      <c r="J585" s="237"/>
      <c r="K585" s="66">
        <v>405373</v>
      </c>
    </row>
    <row r="586" spans="1:11">
      <c r="A586" s="39">
        <v>18</v>
      </c>
      <c r="C586" s="9"/>
      <c r="E586" s="39">
        <v>18</v>
      </c>
      <c r="F586" s="21"/>
      <c r="G586" s="237"/>
      <c r="H586" s="65"/>
      <c r="I586" s="67"/>
      <c r="J586" s="237"/>
      <c r="K586" s="66"/>
    </row>
    <row r="587" spans="1:11">
      <c r="A587" s="39">
        <v>19</v>
      </c>
      <c r="C587" s="9" t="s">
        <v>22</v>
      </c>
      <c r="E587" s="39">
        <v>19</v>
      </c>
      <c r="F587" s="21"/>
      <c r="G587" s="237"/>
      <c r="H587" s="65">
        <v>356863.43</v>
      </c>
      <c r="I587" s="67"/>
      <c r="J587" s="237"/>
      <c r="K587" s="66">
        <v>117750</v>
      </c>
    </row>
    <row r="588" spans="1:11">
      <c r="A588" s="39">
        <v>20</v>
      </c>
      <c r="C588" s="9" t="s">
        <v>21</v>
      </c>
      <c r="E588" s="39">
        <v>20</v>
      </c>
      <c r="F588" s="21"/>
      <c r="G588" s="237"/>
      <c r="H588" s="65">
        <v>3533563.4350211257</v>
      </c>
      <c r="I588" s="67"/>
      <c r="J588" s="237"/>
      <c r="K588" s="66">
        <v>3606217</v>
      </c>
    </row>
    <row r="589" spans="1:11">
      <c r="A589" s="39">
        <v>21</v>
      </c>
      <c r="C589" s="9"/>
      <c r="E589" s="39">
        <v>21</v>
      </c>
      <c r="F589" s="21"/>
      <c r="G589" s="237"/>
      <c r="H589" s="65"/>
      <c r="I589" s="67"/>
      <c r="J589" s="237"/>
      <c r="K589" s="66"/>
    </row>
    <row r="590" spans="1:11">
      <c r="A590" s="39">
        <v>22</v>
      </c>
      <c r="C590" s="9"/>
      <c r="E590" s="39">
        <v>22</v>
      </c>
      <c r="F590" s="21"/>
      <c r="G590" s="237"/>
      <c r="H590" s="65"/>
      <c r="I590" s="67"/>
      <c r="J590" s="237"/>
      <c r="K590" s="66"/>
    </row>
    <row r="591" spans="1:11">
      <c r="A591" s="39">
        <v>23</v>
      </c>
      <c r="C591" s="9" t="s">
        <v>41</v>
      </c>
      <c r="E591" s="39">
        <v>23</v>
      </c>
      <c r="F591" s="21"/>
      <c r="G591" s="237"/>
      <c r="H591" s="65">
        <v>92368.22</v>
      </c>
      <c r="I591" s="67"/>
      <c r="J591" s="237"/>
      <c r="K591" s="66">
        <v>27950</v>
      </c>
    </row>
    <row r="592" spans="1:11">
      <c r="A592" s="39">
        <v>24</v>
      </c>
      <c r="C592" s="9"/>
      <c r="E592" s="39">
        <v>24</v>
      </c>
      <c r="F592" s="21"/>
      <c r="G592" s="237"/>
      <c r="H592" s="66"/>
      <c r="I592" s="67"/>
      <c r="J592" s="237"/>
      <c r="K592" s="66"/>
    </row>
    <row r="593" spans="1:12">
      <c r="E593" s="6"/>
      <c r="F593" s="12" t="s">
        <v>1</v>
      </c>
      <c r="G593" s="303" t="s">
        <v>1</v>
      </c>
      <c r="H593" s="308" t="s">
        <v>1</v>
      </c>
      <c r="I593" s="12" t="s">
        <v>1</v>
      </c>
      <c r="J593" s="303" t="s">
        <v>1</v>
      </c>
      <c r="K593" s="10" t="s">
        <v>1</v>
      </c>
    </row>
    <row r="594" spans="1:12">
      <c r="A594" s="39">
        <v>25</v>
      </c>
      <c r="C594" s="9" t="s">
        <v>55</v>
      </c>
      <c r="E594" s="39">
        <v>25</v>
      </c>
      <c r="G594" s="108">
        <f>SUM(G583:G593)</f>
        <v>205.18</v>
      </c>
      <c r="H594" s="65">
        <f>SUM(H583:H593)</f>
        <v>24404293.645021122</v>
      </c>
      <c r="I594" s="65"/>
      <c r="J594" s="108">
        <f>SUM(J583:J593)</f>
        <v>211.50089242642846</v>
      </c>
      <c r="K594" s="66">
        <f>SUM(K583:K593)</f>
        <v>26349758</v>
      </c>
    </row>
    <row r="595" spans="1:12">
      <c r="A595" s="39"/>
      <c r="C595" s="9"/>
      <c r="E595" s="39"/>
      <c r="F595" s="12" t="s">
        <v>1</v>
      </c>
      <c r="G595" s="11" t="s">
        <v>1</v>
      </c>
      <c r="H595" s="10" t="s">
        <v>1</v>
      </c>
      <c r="I595" s="12" t="s">
        <v>1</v>
      </c>
      <c r="J595" s="303" t="s">
        <v>1</v>
      </c>
      <c r="K595" s="10" t="s">
        <v>1</v>
      </c>
    </row>
    <row r="596" spans="1:12">
      <c r="A596" s="39"/>
      <c r="C596" s="1" t="s">
        <v>18</v>
      </c>
      <c r="E596" s="39"/>
      <c r="G596" s="61"/>
      <c r="H596" s="61"/>
      <c r="I596" s="65"/>
      <c r="J596" s="61"/>
      <c r="K596" s="61"/>
    </row>
    <row r="597" spans="1:12">
      <c r="E597" s="6"/>
      <c r="F597" s="12"/>
      <c r="G597" s="11"/>
      <c r="H597" s="10"/>
      <c r="I597" s="12"/>
      <c r="J597" s="11"/>
      <c r="K597" s="10"/>
    </row>
    <row r="598" spans="1:12">
      <c r="A598" s="9"/>
      <c r="H598" s="4"/>
      <c r="K598" s="4"/>
      <c r="L598" s="1" t="s">
        <v>0</v>
      </c>
    </row>
    <row r="599" spans="1:12" s="35" customFormat="1">
      <c r="A599" s="32" t="str">
        <f>$A$83</f>
        <v xml:space="preserve">Institution No.:  </v>
      </c>
      <c r="E599" s="37"/>
      <c r="G599" s="34"/>
      <c r="H599" s="36"/>
      <c r="J599" s="34"/>
      <c r="K599" s="33" t="s">
        <v>54</v>
      </c>
    </row>
    <row r="600" spans="1:12" s="35" customFormat="1">
      <c r="A600" s="349" t="s">
        <v>53</v>
      </c>
      <c r="B600" s="349"/>
      <c r="C600" s="349"/>
      <c r="D600" s="349"/>
      <c r="E600" s="349"/>
      <c r="F600" s="349"/>
      <c r="G600" s="349"/>
      <c r="H600" s="349"/>
      <c r="I600" s="349"/>
      <c r="J600" s="349"/>
      <c r="K600" s="349"/>
    </row>
    <row r="601" spans="1:12">
      <c r="A601" s="32" t="str">
        <f>$A$42</f>
        <v xml:space="preserve">NAME: </v>
      </c>
      <c r="C601" s="1" t="str">
        <f>$D$20</f>
        <v>University of Colorado</v>
      </c>
      <c r="G601" s="56"/>
      <c r="H601" s="62"/>
      <c r="J601" s="5"/>
      <c r="K601" s="30" t="str">
        <f>$K$3</f>
        <v>Date: October 13, 2015</v>
      </c>
    </row>
    <row r="602" spans="1:12">
      <c r="A602" s="25" t="s">
        <v>1</v>
      </c>
      <c r="B602" s="25" t="s">
        <v>1</v>
      </c>
      <c r="C602" s="25" t="s">
        <v>1</v>
      </c>
      <c r="D602" s="25" t="s">
        <v>1</v>
      </c>
      <c r="E602" s="25" t="s">
        <v>1</v>
      </c>
      <c r="F602" s="25" t="s">
        <v>1</v>
      </c>
      <c r="G602" s="11" t="s">
        <v>1</v>
      </c>
      <c r="H602" s="10" t="s">
        <v>1</v>
      </c>
      <c r="I602" s="25" t="s">
        <v>1</v>
      </c>
      <c r="J602" s="11" t="s">
        <v>1</v>
      </c>
      <c r="K602" s="10" t="s">
        <v>1</v>
      </c>
    </row>
    <row r="603" spans="1:12">
      <c r="A603" s="28" t="s">
        <v>15</v>
      </c>
      <c r="E603" s="28" t="s">
        <v>15</v>
      </c>
      <c r="F603" s="7"/>
      <c r="G603" s="27"/>
      <c r="H603" s="26" t="s">
        <v>14</v>
      </c>
      <c r="I603" s="7"/>
      <c r="J603" s="27"/>
      <c r="K603" s="26" t="s">
        <v>13</v>
      </c>
    </row>
    <row r="604" spans="1:12">
      <c r="A604" s="28" t="s">
        <v>11</v>
      </c>
      <c r="C604" s="29" t="s">
        <v>12</v>
      </c>
      <c r="E604" s="28" t="s">
        <v>11</v>
      </c>
      <c r="F604" s="7"/>
      <c r="G604" s="27" t="s">
        <v>33</v>
      </c>
      <c r="H604" s="26" t="s">
        <v>10</v>
      </c>
      <c r="I604" s="7"/>
      <c r="J604" s="27" t="s">
        <v>33</v>
      </c>
      <c r="K604" s="26" t="s">
        <v>9</v>
      </c>
    </row>
    <row r="605" spans="1:12">
      <c r="A605" s="25" t="s">
        <v>1</v>
      </c>
      <c r="B605" s="25" t="s">
        <v>1</v>
      </c>
      <c r="C605" s="25" t="s">
        <v>1</v>
      </c>
      <c r="D605" s="25" t="s">
        <v>1</v>
      </c>
      <c r="E605" s="25" t="s">
        <v>1</v>
      </c>
      <c r="F605" s="25" t="s">
        <v>1</v>
      </c>
      <c r="G605" s="11" t="s">
        <v>1</v>
      </c>
      <c r="H605" s="10" t="s">
        <v>1</v>
      </c>
      <c r="I605" s="25" t="s">
        <v>1</v>
      </c>
      <c r="J605" s="11" t="s">
        <v>1</v>
      </c>
      <c r="K605" s="10" t="s">
        <v>1</v>
      </c>
    </row>
    <row r="606" spans="1:12">
      <c r="A606" s="49">
        <v>1</v>
      </c>
      <c r="B606" s="48"/>
      <c r="C606" s="48" t="s">
        <v>32</v>
      </c>
      <c r="D606" s="48"/>
      <c r="E606" s="49">
        <v>1</v>
      </c>
      <c r="F606" s="52"/>
      <c r="G606" s="75"/>
      <c r="H606" s="72"/>
      <c r="I606" s="76"/>
      <c r="J606" s="73"/>
      <c r="K606" s="50"/>
    </row>
    <row r="607" spans="1:12">
      <c r="A607" s="49">
        <v>2</v>
      </c>
      <c r="B607" s="48"/>
      <c r="C607" s="48" t="s">
        <v>32</v>
      </c>
      <c r="D607" s="48"/>
      <c r="E607" s="49">
        <v>2</v>
      </c>
      <c r="F607" s="52"/>
      <c r="G607" s="75"/>
      <c r="H607" s="72"/>
      <c r="I607" s="76"/>
      <c r="J607" s="73"/>
      <c r="K607" s="72"/>
    </row>
    <row r="608" spans="1:12">
      <c r="A608" s="49">
        <v>3</v>
      </c>
      <c r="B608" s="48"/>
      <c r="C608" s="48" t="s">
        <v>32</v>
      </c>
      <c r="D608" s="48"/>
      <c r="E608" s="49">
        <v>3</v>
      </c>
      <c r="F608" s="52"/>
      <c r="G608" s="75"/>
      <c r="H608" s="72"/>
      <c r="I608" s="76"/>
      <c r="J608" s="73"/>
      <c r="K608" s="72"/>
    </row>
    <row r="609" spans="1:11">
      <c r="A609" s="49">
        <v>4</v>
      </c>
      <c r="B609" s="48"/>
      <c r="C609" s="48" t="s">
        <v>32</v>
      </c>
      <c r="D609" s="48"/>
      <c r="E609" s="49">
        <v>4</v>
      </c>
      <c r="F609" s="52"/>
      <c r="G609" s="75"/>
      <c r="H609" s="72"/>
      <c r="I609" s="74"/>
      <c r="J609" s="73"/>
      <c r="K609" s="72"/>
    </row>
    <row r="610" spans="1:11">
      <c r="A610" s="49">
        <v>5</v>
      </c>
      <c r="B610" s="48"/>
      <c r="C610" s="48" t="s">
        <v>32</v>
      </c>
      <c r="D610" s="48"/>
      <c r="E610" s="49">
        <v>5</v>
      </c>
      <c r="F610" s="52"/>
      <c r="G610" s="75"/>
      <c r="H610" s="72"/>
      <c r="I610" s="74"/>
      <c r="J610" s="73"/>
      <c r="K610" s="72"/>
    </row>
    <row r="611" spans="1:11">
      <c r="A611" s="39">
        <v>6</v>
      </c>
      <c r="C611" s="9" t="s">
        <v>46</v>
      </c>
      <c r="E611" s="39">
        <v>6</v>
      </c>
      <c r="F611" s="21"/>
      <c r="G611" s="193">
        <v>77.860000000000014</v>
      </c>
      <c r="H611" s="65">
        <v>4660714.2300000004</v>
      </c>
      <c r="I611" s="69"/>
      <c r="J611" s="193">
        <v>86.962128463801548</v>
      </c>
      <c r="K611" s="66">
        <v>5366942</v>
      </c>
    </row>
    <row r="612" spans="1:11">
      <c r="A612" s="39">
        <v>7</v>
      </c>
      <c r="C612" s="9" t="s">
        <v>45</v>
      </c>
      <c r="E612" s="39">
        <v>7</v>
      </c>
      <c r="F612" s="21"/>
      <c r="G612" s="193"/>
      <c r="H612" s="65">
        <v>1581298.9</v>
      </c>
      <c r="I612" s="67"/>
      <c r="J612" s="237"/>
      <c r="K612" s="66">
        <v>1930668</v>
      </c>
    </row>
    <row r="613" spans="1:11">
      <c r="A613" s="39">
        <v>8</v>
      </c>
      <c r="C613" s="9" t="s">
        <v>44</v>
      </c>
      <c r="E613" s="39">
        <v>8</v>
      </c>
      <c r="F613" s="21"/>
      <c r="G613" s="193">
        <f>SUM(G611:G612)</f>
        <v>77.860000000000014</v>
      </c>
      <c r="H613" s="65">
        <f>SUM(H611:H612)</f>
        <v>6242013.1300000008</v>
      </c>
      <c r="I613" s="67"/>
      <c r="J613" s="193">
        <f>SUM(J611:J612)</f>
        <v>86.962128463801548</v>
      </c>
      <c r="K613" s="66">
        <f>SUM(K611:K612)</f>
        <v>7297610</v>
      </c>
    </row>
    <row r="614" spans="1:11">
      <c r="A614" s="39">
        <v>9</v>
      </c>
      <c r="C614" s="9"/>
      <c r="E614" s="39">
        <v>9</v>
      </c>
      <c r="F614" s="21"/>
      <c r="G614" s="193"/>
      <c r="H614" s="66"/>
      <c r="I614" s="71"/>
      <c r="J614" s="237"/>
      <c r="K614" s="66"/>
    </row>
    <row r="615" spans="1:11">
      <c r="A615" s="39">
        <v>10</v>
      </c>
      <c r="C615" s="9"/>
      <c r="E615" s="39">
        <v>10</v>
      </c>
      <c r="F615" s="21"/>
      <c r="G615" s="193"/>
      <c r="H615" s="66"/>
      <c r="I615" s="69"/>
      <c r="J615" s="237"/>
      <c r="K615" s="66"/>
    </row>
    <row r="616" spans="1:11">
      <c r="A616" s="39">
        <v>11</v>
      </c>
      <c r="C616" s="9" t="s">
        <v>27</v>
      </c>
      <c r="E616" s="39">
        <v>11</v>
      </c>
      <c r="G616" s="193">
        <v>20.52</v>
      </c>
      <c r="H616" s="65">
        <v>1188355.1199999999</v>
      </c>
      <c r="I616" s="71"/>
      <c r="J616" s="193">
        <v>18.410908463042038</v>
      </c>
      <c r="K616" s="65">
        <v>1104597</v>
      </c>
    </row>
    <row r="617" spans="1:11">
      <c r="A617" s="39">
        <v>12</v>
      </c>
      <c r="C617" s="9" t="s">
        <v>26</v>
      </c>
      <c r="E617" s="39">
        <v>12</v>
      </c>
      <c r="G617" s="193"/>
      <c r="H617" s="65">
        <v>436187.13999999996</v>
      </c>
      <c r="I617" s="69"/>
      <c r="J617" s="108"/>
      <c r="K617" s="65">
        <v>449353</v>
      </c>
    </row>
    <row r="618" spans="1:11">
      <c r="A618" s="39">
        <v>13</v>
      </c>
      <c r="C618" s="9" t="s">
        <v>43</v>
      </c>
      <c r="E618" s="39">
        <v>13</v>
      </c>
      <c r="F618" s="21"/>
      <c r="G618" s="193">
        <f>SUM(G616:G617)</f>
        <v>20.52</v>
      </c>
      <c r="H618" s="65">
        <f>SUM(H616:H617)</f>
        <v>1624542.2599999998</v>
      </c>
      <c r="I618" s="67"/>
      <c r="J618" s="193">
        <f>SUM(J616:J617)</f>
        <v>18.410908463042038</v>
      </c>
      <c r="K618" s="66">
        <f>SUM(K616:K617)</f>
        <v>1553950</v>
      </c>
    </row>
    <row r="619" spans="1:11">
      <c r="A619" s="39">
        <v>14</v>
      </c>
      <c r="E619" s="39">
        <v>14</v>
      </c>
      <c r="F619" s="21"/>
      <c r="G619" s="193"/>
      <c r="H619" s="65"/>
      <c r="I619" s="67"/>
      <c r="J619" s="237"/>
      <c r="K619" s="66"/>
    </row>
    <row r="620" spans="1:11">
      <c r="A620" s="39">
        <v>15</v>
      </c>
      <c r="C620" s="9" t="s">
        <v>24</v>
      </c>
      <c r="E620" s="39">
        <v>15</v>
      </c>
      <c r="F620" s="21"/>
      <c r="G620" s="193">
        <f>G613+G618</f>
        <v>98.38000000000001</v>
      </c>
      <c r="H620" s="65">
        <f>H613+H618</f>
        <v>7866555.3900000006</v>
      </c>
      <c r="I620" s="67"/>
      <c r="J620" s="193">
        <f>J613+J618</f>
        <v>105.37303692684358</v>
      </c>
      <c r="K620" s="66">
        <f>K613+K618</f>
        <v>8851560</v>
      </c>
    </row>
    <row r="621" spans="1:11">
      <c r="A621" s="39">
        <v>16</v>
      </c>
      <c r="E621" s="39">
        <v>16</v>
      </c>
      <c r="F621" s="21"/>
      <c r="G621" s="193"/>
      <c r="H621" s="65"/>
      <c r="I621" s="67"/>
      <c r="J621" s="237"/>
      <c r="K621" s="66"/>
    </row>
    <row r="622" spans="1:11">
      <c r="A622" s="39">
        <v>17</v>
      </c>
      <c r="C622" s="9" t="s">
        <v>23</v>
      </c>
      <c r="E622" s="39">
        <v>17</v>
      </c>
      <c r="F622" s="21"/>
      <c r="G622" s="237"/>
      <c r="H622" s="65">
        <v>366670.52</v>
      </c>
      <c r="I622" s="67"/>
      <c r="J622" s="237"/>
      <c r="K622" s="66">
        <v>183615</v>
      </c>
    </row>
    <row r="623" spans="1:11">
      <c r="A623" s="39">
        <v>18</v>
      </c>
      <c r="C623" s="9"/>
      <c r="E623" s="39">
        <v>18</v>
      </c>
      <c r="F623" s="21"/>
      <c r="G623" s="237"/>
      <c r="H623" s="65"/>
      <c r="I623" s="67"/>
      <c r="J623" s="237"/>
      <c r="K623" s="66"/>
    </row>
    <row r="624" spans="1:11">
      <c r="A624" s="39">
        <v>19</v>
      </c>
      <c r="C624" s="9" t="s">
        <v>22</v>
      </c>
      <c r="E624" s="39">
        <v>19</v>
      </c>
      <c r="F624" s="21"/>
      <c r="G624" s="237"/>
      <c r="H624" s="65">
        <v>73258.05</v>
      </c>
      <c r="I624" s="67"/>
      <c r="J624" s="237"/>
      <c r="K624" s="66">
        <v>3250</v>
      </c>
    </row>
    <row r="625" spans="1:11">
      <c r="A625" s="39">
        <v>20</v>
      </c>
      <c r="C625" s="9" t="s">
        <v>21</v>
      </c>
      <c r="E625" s="39">
        <v>20</v>
      </c>
      <c r="F625" s="21"/>
      <c r="G625" s="237"/>
      <c r="H625" s="65">
        <v>2115533.65</v>
      </c>
      <c r="I625" s="67"/>
      <c r="J625" s="237"/>
      <c r="K625" s="66">
        <v>2081828.56</v>
      </c>
    </row>
    <row r="626" spans="1:11">
      <c r="A626" s="39">
        <v>21</v>
      </c>
      <c r="C626" s="9"/>
      <c r="E626" s="39">
        <v>21</v>
      </c>
      <c r="F626" s="21"/>
      <c r="G626" s="237"/>
      <c r="H626" s="66"/>
      <c r="I626" s="67"/>
      <c r="J626" s="237"/>
      <c r="K626" s="66"/>
    </row>
    <row r="627" spans="1:11">
      <c r="A627" s="39">
        <v>22</v>
      </c>
      <c r="C627" s="9"/>
      <c r="E627" s="39">
        <v>22</v>
      </c>
      <c r="F627" s="21"/>
      <c r="G627" s="237"/>
      <c r="H627" s="66"/>
      <c r="I627" s="67"/>
      <c r="J627" s="237"/>
      <c r="K627" s="66"/>
    </row>
    <row r="628" spans="1:11">
      <c r="A628" s="39">
        <v>23</v>
      </c>
      <c r="C628" s="9" t="s">
        <v>41</v>
      </c>
      <c r="E628" s="39">
        <v>23</v>
      </c>
      <c r="F628" s="21"/>
      <c r="G628" s="237"/>
      <c r="H628" s="66"/>
      <c r="I628" s="67"/>
      <c r="J628" s="237"/>
      <c r="K628" s="66"/>
    </row>
    <row r="629" spans="1:11">
      <c r="A629" s="39">
        <v>24</v>
      </c>
      <c r="C629" s="9"/>
      <c r="E629" s="39">
        <v>24</v>
      </c>
      <c r="F629" s="21"/>
      <c r="G629" s="237"/>
      <c r="H629" s="66"/>
      <c r="I629" s="67"/>
      <c r="J629" s="237"/>
      <c r="K629" s="66"/>
    </row>
    <row r="630" spans="1:11">
      <c r="E630" s="6"/>
      <c r="F630" s="12" t="s">
        <v>1</v>
      </c>
      <c r="G630" s="303" t="s">
        <v>1</v>
      </c>
      <c r="H630" s="308" t="s">
        <v>1</v>
      </c>
      <c r="I630" s="12" t="s">
        <v>1</v>
      </c>
      <c r="J630" s="303" t="s">
        <v>1</v>
      </c>
      <c r="K630" s="10" t="s">
        <v>1</v>
      </c>
    </row>
    <row r="631" spans="1:11">
      <c r="A631" s="39">
        <v>25</v>
      </c>
      <c r="C631" s="9" t="s">
        <v>52</v>
      </c>
      <c r="E631" s="39">
        <v>25</v>
      </c>
      <c r="G631" s="108">
        <f>SUM(G620:G630)</f>
        <v>98.38000000000001</v>
      </c>
      <c r="H631" s="65">
        <f>SUM(H620:H630)</f>
        <v>10422017.609999999</v>
      </c>
      <c r="I631" s="65"/>
      <c r="J631" s="108">
        <f>SUM(J620:J630)</f>
        <v>105.37303692684358</v>
      </c>
      <c r="K631" s="65">
        <f>SUM(K620:K630)</f>
        <v>11120253.560000001</v>
      </c>
    </row>
    <row r="632" spans="1:11">
      <c r="E632" s="6"/>
      <c r="F632" s="12" t="s">
        <v>1</v>
      </c>
      <c r="G632" s="11" t="s">
        <v>1</v>
      </c>
      <c r="H632" s="10" t="s">
        <v>1</v>
      </c>
      <c r="I632" s="12" t="s">
        <v>1</v>
      </c>
      <c r="J632" s="303" t="s">
        <v>1</v>
      </c>
      <c r="K632" s="10" t="s">
        <v>1</v>
      </c>
    </row>
    <row r="633" spans="1:11">
      <c r="C633" s="1" t="s">
        <v>18</v>
      </c>
      <c r="E633" s="6"/>
      <c r="F633" s="12"/>
      <c r="G633" s="11"/>
      <c r="H633" s="10"/>
      <c r="I633" s="12"/>
      <c r="J633" s="11"/>
      <c r="K633" s="10"/>
    </row>
    <row r="635" spans="1:11">
      <c r="A635" s="9"/>
    </row>
    <row r="636" spans="1:11" s="35" customFormat="1">
      <c r="A636" s="32" t="str">
        <f>$A$83</f>
        <v xml:space="preserve">Institution No.:  </v>
      </c>
      <c r="E636" s="37"/>
      <c r="G636" s="34"/>
      <c r="H636" s="36"/>
      <c r="J636" s="34"/>
      <c r="K636" s="33" t="s">
        <v>51</v>
      </c>
    </row>
    <row r="637" spans="1:11" s="35" customFormat="1">
      <c r="A637" s="349" t="s">
        <v>50</v>
      </c>
      <c r="B637" s="349"/>
      <c r="C637" s="349"/>
      <c r="D637" s="349"/>
      <c r="E637" s="349"/>
      <c r="F637" s="349"/>
      <c r="G637" s="349"/>
      <c r="H637" s="349"/>
      <c r="I637" s="349"/>
      <c r="J637" s="349"/>
      <c r="K637" s="349"/>
    </row>
    <row r="638" spans="1:11">
      <c r="A638" s="32" t="str">
        <f>$A$42</f>
        <v xml:space="preserve">NAME: </v>
      </c>
      <c r="C638" s="1" t="str">
        <f>$D$20</f>
        <v>University of Colorado</v>
      </c>
      <c r="F638" s="64"/>
      <c r="G638" s="63"/>
      <c r="H638" s="4"/>
      <c r="J638" s="5"/>
      <c r="K638" s="30" t="str">
        <f>$K$3</f>
        <v>Date: October 13, 2015</v>
      </c>
    </row>
    <row r="639" spans="1:11">
      <c r="A639" s="25" t="s">
        <v>1</v>
      </c>
      <c r="B639" s="25" t="s">
        <v>1</v>
      </c>
      <c r="C639" s="25" t="s">
        <v>1</v>
      </c>
      <c r="D639" s="25" t="s">
        <v>1</v>
      </c>
      <c r="E639" s="25" t="s">
        <v>1</v>
      </c>
      <c r="F639" s="25" t="s">
        <v>1</v>
      </c>
      <c r="G639" s="11" t="s">
        <v>1</v>
      </c>
      <c r="H639" s="10" t="s">
        <v>1</v>
      </c>
      <c r="I639" s="25" t="s">
        <v>1</v>
      </c>
      <c r="J639" s="11" t="s">
        <v>1</v>
      </c>
      <c r="K639" s="10" t="s">
        <v>1</v>
      </c>
    </row>
    <row r="640" spans="1:11">
      <c r="A640" s="28" t="s">
        <v>15</v>
      </c>
      <c r="E640" s="28" t="s">
        <v>15</v>
      </c>
      <c r="F640" s="7"/>
      <c r="G640" s="27"/>
      <c r="H640" s="26" t="s">
        <v>14</v>
      </c>
      <c r="I640" s="7"/>
      <c r="J640" s="27"/>
      <c r="K640" s="26" t="s">
        <v>13</v>
      </c>
    </row>
    <row r="641" spans="1:11">
      <c r="A641" s="28" t="s">
        <v>11</v>
      </c>
      <c r="C641" s="29" t="s">
        <v>12</v>
      </c>
      <c r="E641" s="28" t="s">
        <v>11</v>
      </c>
      <c r="F641" s="7"/>
      <c r="G641" s="27" t="s">
        <v>33</v>
      </c>
      <c r="H641" s="26" t="s">
        <v>10</v>
      </c>
      <c r="I641" s="7"/>
      <c r="J641" s="27" t="s">
        <v>33</v>
      </c>
      <c r="K641" s="26" t="s">
        <v>9</v>
      </c>
    </row>
    <row r="642" spans="1:11">
      <c r="A642" s="25" t="s">
        <v>1</v>
      </c>
      <c r="B642" s="25" t="s">
        <v>1</v>
      </c>
      <c r="C642" s="25" t="s">
        <v>1</v>
      </c>
      <c r="D642" s="25" t="s">
        <v>1</v>
      </c>
      <c r="E642" s="25" t="s">
        <v>1</v>
      </c>
      <c r="F642" s="25" t="s">
        <v>1</v>
      </c>
      <c r="G642" s="11" t="s">
        <v>1</v>
      </c>
      <c r="H642" s="10" t="s">
        <v>1</v>
      </c>
      <c r="I642" s="25" t="s">
        <v>1</v>
      </c>
      <c r="J642" s="11" t="s">
        <v>1</v>
      </c>
      <c r="K642" s="10" t="s">
        <v>1</v>
      </c>
    </row>
    <row r="643" spans="1:11">
      <c r="A643" s="49">
        <v>1</v>
      </c>
      <c r="B643" s="48"/>
      <c r="C643" s="48" t="s">
        <v>32</v>
      </c>
      <c r="D643" s="48"/>
      <c r="E643" s="49">
        <v>1</v>
      </c>
      <c r="F643" s="52"/>
      <c r="G643" s="75"/>
      <c r="H643" s="72"/>
      <c r="I643" s="76"/>
      <c r="J643" s="73"/>
      <c r="K643" s="50"/>
    </row>
    <row r="644" spans="1:11">
      <c r="A644" s="49">
        <v>2</v>
      </c>
      <c r="B644" s="48"/>
      <c r="C644" s="48" t="s">
        <v>32</v>
      </c>
      <c r="D644" s="48"/>
      <c r="E644" s="49">
        <v>2</v>
      </c>
      <c r="F644" s="52"/>
      <c r="G644" s="75"/>
      <c r="H644" s="72"/>
      <c r="I644" s="76"/>
      <c r="J644" s="73"/>
      <c r="K644" s="72"/>
    </row>
    <row r="645" spans="1:11">
      <c r="A645" s="49">
        <v>3</v>
      </c>
      <c r="B645" s="48"/>
      <c r="C645" s="48" t="s">
        <v>32</v>
      </c>
      <c r="D645" s="48"/>
      <c r="E645" s="49">
        <v>3</v>
      </c>
      <c r="F645" s="52"/>
      <c r="G645" s="75"/>
      <c r="H645" s="72"/>
      <c r="I645" s="76"/>
      <c r="J645" s="73"/>
      <c r="K645" s="72"/>
    </row>
    <row r="646" spans="1:11">
      <c r="A646" s="49">
        <v>4</v>
      </c>
      <c r="B646" s="48"/>
      <c r="C646" s="48" t="s">
        <v>32</v>
      </c>
      <c r="D646" s="48"/>
      <c r="E646" s="49">
        <v>4</v>
      </c>
      <c r="F646" s="52"/>
      <c r="G646" s="75"/>
      <c r="H646" s="72"/>
      <c r="I646" s="74"/>
      <c r="J646" s="73"/>
      <c r="K646" s="72"/>
    </row>
    <row r="647" spans="1:11">
      <c r="A647" s="49">
        <v>5</v>
      </c>
      <c r="B647" s="48"/>
      <c r="C647" s="48" t="s">
        <v>32</v>
      </c>
      <c r="D647" s="48"/>
      <c r="E647" s="49">
        <v>5</v>
      </c>
      <c r="F647" s="52"/>
      <c r="G647" s="73"/>
      <c r="H647" s="72"/>
      <c r="I647" s="74"/>
      <c r="J647" s="73"/>
      <c r="K647" s="72"/>
    </row>
    <row r="648" spans="1:11">
      <c r="A648" s="39">
        <v>6</v>
      </c>
      <c r="C648" s="9" t="s">
        <v>46</v>
      </c>
      <c r="E648" s="39">
        <v>6</v>
      </c>
      <c r="F648" s="21"/>
      <c r="G648" s="237">
        <v>91.350000000000009</v>
      </c>
      <c r="H648" s="66">
        <v>8022394.1799999997</v>
      </c>
      <c r="I648" s="69"/>
      <c r="J648" s="237">
        <v>92.454940836518006</v>
      </c>
      <c r="K648" s="66">
        <v>8363013.4500000011</v>
      </c>
    </row>
    <row r="649" spans="1:11">
      <c r="A649" s="39">
        <v>7</v>
      </c>
      <c r="C649" s="9" t="s">
        <v>45</v>
      </c>
      <c r="E649" s="39">
        <v>7</v>
      </c>
      <c r="F649" s="21"/>
      <c r="G649" s="237"/>
      <c r="H649" s="66">
        <v>2438830.0699999998</v>
      </c>
      <c r="I649" s="67"/>
      <c r="J649" s="237"/>
      <c r="K649" s="66">
        <v>3178062.15</v>
      </c>
    </row>
    <row r="650" spans="1:11">
      <c r="A650" s="39">
        <v>8</v>
      </c>
      <c r="C650" s="9" t="s">
        <v>44</v>
      </c>
      <c r="E650" s="39">
        <v>8</v>
      </c>
      <c r="F650" s="21"/>
      <c r="G650" s="237">
        <f>SUM(G648:G649)</f>
        <v>91.350000000000009</v>
      </c>
      <c r="H650" s="66">
        <f>SUM(H648:H649)</f>
        <v>10461224.25</v>
      </c>
      <c r="I650" s="67"/>
      <c r="J650" s="237">
        <f>SUM(J648:J649)</f>
        <v>92.454940836518006</v>
      </c>
      <c r="K650" s="66">
        <f>SUM(K648:K649)</f>
        <v>11541075.600000001</v>
      </c>
    </row>
    <row r="651" spans="1:11">
      <c r="A651" s="39">
        <v>9</v>
      </c>
      <c r="C651" s="9"/>
      <c r="E651" s="39">
        <v>9</v>
      </c>
      <c r="F651" s="21"/>
      <c r="G651" s="237"/>
      <c r="H651" s="66"/>
      <c r="I651" s="71"/>
      <c r="J651" s="237"/>
      <c r="K651" s="66"/>
    </row>
    <row r="652" spans="1:11">
      <c r="A652" s="39">
        <v>10</v>
      </c>
      <c r="C652" s="9"/>
      <c r="E652" s="39">
        <v>10</v>
      </c>
      <c r="F652" s="21"/>
      <c r="G652" s="237"/>
      <c r="H652" s="66"/>
      <c r="I652" s="69"/>
      <c r="J652" s="237"/>
      <c r="K652" s="66"/>
    </row>
    <row r="653" spans="1:11">
      <c r="A653" s="39">
        <v>11</v>
      </c>
      <c r="C653" s="9" t="s">
        <v>27</v>
      </c>
      <c r="E653" s="39">
        <v>11</v>
      </c>
      <c r="G653" s="108">
        <v>17.79</v>
      </c>
      <c r="H653" s="66">
        <v>1341252.9500000002</v>
      </c>
      <c r="I653" s="71"/>
      <c r="J653" s="237">
        <v>18.336904292594973</v>
      </c>
      <c r="K653" s="65">
        <v>1423960.64</v>
      </c>
    </row>
    <row r="654" spans="1:11">
      <c r="A654" s="39">
        <v>12</v>
      </c>
      <c r="C654" s="9" t="s">
        <v>26</v>
      </c>
      <c r="E654" s="39">
        <v>12</v>
      </c>
      <c r="G654" s="108"/>
      <c r="H654" s="66">
        <v>751052.04</v>
      </c>
      <c r="I654" s="69"/>
      <c r="J654" s="108"/>
      <c r="K654" s="65">
        <v>663162.82000000007</v>
      </c>
    </row>
    <row r="655" spans="1:11">
      <c r="A655" s="39">
        <v>13</v>
      </c>
      <c r="C655" s="9" t="s">
        <v>43</v>
      </c>
      <c r="E655" s="39">
        <v>13</v>
      </c>
      <c r="F655" s="21"/>
      <c r="G655" s="237">
        <f>SUM(G653:G654)</f>
        <v>17.79</v>
      </c>
      <c r="H655" s="66">
        <f>SUM(H653:H654)</f>
        <v>2092304.9900000002</v>
      </c>
      <c r="I655" s="67"/>
      <c r="J655" s="237">
        <f>SUM(J653:J654)</f>
        <v>18.336904292594973</v>
      </c>
      <c r="K655" s="66">
        <f>SUM(K653:K654)</f>
        <v>2087123.46</v>
      </c>
    </row>
    <row r="656" spans="1:11">
      <c r="A656" s="39">
        <v>14</v>
      </c>
      <c r="E656" s="39">
        <v>14</v>
      </c>
      <c r="F656" s="21"/>
      <c r="G656" s="237"/>
      <c r="H656" s="66"/>
      <c r="I656" s="67"/>
      <c r="J656" s="237"/>
      <c r="K656" s="66"/>
    </row>
    <row r="657" spans="1:11">
      <c r="A657" s="39">
        <v>15</v>
      </c>
      <c r="C657" s="9" t="s">
        <v>24</v>
      </c>
      <c r="E657" s="39">
        <v>15</v>
      </c>
      <c r="F657" s="21"/>
      <c r="G657" s="237">
        <f>G650+G655</f>
        <v>109.14000000000001</v>
      </c>
      <c r="H657" s="66">
        <f>H650+H655</f>
        <v>12553529.24</v>
      </c>
      <c r="I657" s="67"/>
      <c r="J657" s="237">
        <f>J650+J655</f>
        <v>110.79184512911297</v>
      </c>
      <c r="K657" s="66">
        <f>K650+K655</f>
        <v>13628199.060000002</v>
      </c>
    </row>
    <row r="658" spans="1:11">
      <c r="A658" s="39">
        <v>16</v>
      </c>
      <c r="E658" s="39">
        <v>16</v>
      </c>
      <c r="F658" s="21"/>
      <c r="G658" s="237"/>
      <c r="H658" s="66"/>
      <c r="I658" s="67"/>
      <c r="J658" s="237"/>
      <c r="K658" s="66"/>
    </row>
    <row r="659" spans="1:11">
      <c r="A659" s="39">
        <v>17</v>
      </c>
      <c r="C659" s="9" t="s">
        <v>23</v>
      </c>
      <c r="E659" s="39">
        <v>17</v>
      </c>
      <c r="F659" s="21"/>
      <c r="G659" s="237"/>
      <c r="H659" s="66">
        <v>156564.66999999998</v>
      </c>
      <c r="I659" s="67"/>
      <c r="J659" s="237"/>
      <c r="K659" s="66">
        <v>178343.97</v>
      </c>
    </row>
    <row r="660" spans="1:11">
      <c r="A660" s="39">
        <v>18</v>
      </c>
      <c r="C660" s="9"/>
      <c r="E660" s="39">
        <v>18</v>
      </c>
      <c r="F660" s="21"/>
      <c r="G660" s="237"/>
      <c r="H660" s="66"/>
      <c r="I660" s="67"/>
      <c r="J660" s="237"/>
      <c r="K660" s="66"/>
    </row>
    <row r="661" spans="1:11">
      <c r="A661" s="39">
        <v>19</v>
      </c>
      <c r="C661" s="9" t="s">
        <v>22</v>
      </c>
      <c r="E661" s="39">
        <v>19</v>
      </c>
      <c r="F661" s="21"/>
      <c r="G661" s="237"/>
      <c r="H661" s="66">
        <v>94602.6</v>
      </c>
      <c r="I661" s="67"/>
      <c r="J661" s="237"/>
      <c r="K661" s="66"/>
    </row>
    <row r="662" spans="1:11">
      <c r="A662" s="39">
        <v>20</v>
      </c>
      <c r="C662" s="9" t="s">
        <v>21</v>
      </c>
      <c r="E662" s="39">
        <v>20</v>
      </c>
      <c r="F662" s="21"/>
      <c r="G662" s="237"/>
      <c r="H662" s="66">
        <v>5297761.2699999986</v>
      </c>
      <c r="I662" s="67"/>
      <c r="J662" s="237"/>
      <c r="K662" s="66">
        <v>5897346.8999999994</v>
      </c>
    </row>
    <row r="663" spans="1:11">
      <c r="A663" s="39">
        <v>21</v>
      </c>
      <c r="C663" s="9"/>
      <c r="E663" s="39">
        <v>21</v>
      </c>
      <c r="F663" s="21"/>
      <c r="G663" s="237"/>
      <c r="H663" s="66"/>
      <c r="I663" s="67"/>
      <c r="J663" s="237"/>
      <c r="K663" s="66"/>
    </row>
    <row r="664" spans="1:11">
      <c r="A664" s="39">
        <v>22</v>
      </c>
      <c r="C664" s="9"/>
      <c r="E664" s="39">
        <v>22</v>
      </c>
      <c r="F664" s="21"/>
      <c r="G664" s="237"/>
      <c r="H664" s="66"/>
      <c r="I664" s="67"/>
      <c r="J664" s="237"/>
      <c r="K664" s="66"/>
    </row>
    <row r="665" spans="1:11">
      <c r="A665" s="39">
        <v>23</v>
      </c>
      <c r="C665" s="9" t="s">
        <v>41</v>
      </c>
      <c r="E665" s="39">
        <v>23</v>
      </c>
      <c r="F665" s="21"/>
      <c r="G665" s="237"/>
      <c r="H665" s="66">
        <v>512323.53</v>
      </c>
      <c r="I665" s="67"/>
      <c r="J665" s="237"/>
      <c r="K665" s="66">
        <v>2795</v>
      </c>
    </row>
    <row r="666" spans="1:11">
      <c r="A666" s="39">
        <v>24</v>
      </c>
      <c r="C666" s="9"/>
      <c r="E666" s="39">
        <v>24</v>
      </c>
      <c r="F666" s="21"/>
      <c r="G666" s="237"/>
      <c r="H666" s="66"/>
      <c r="I666" s="67"/>
      <c r="J666" s="237"/>
      <c r="K666" s="66"/>
    </row>
    <row r="667" spans="1:11">
      <c r="E667" s="6"/>
      <c r="F667" s="12" t="s">
        <v>1</v>
      </c>
      <c r="G667" s="303" t="s">
        <v>1</v>
      </c>
      <c r="H667" s="308" t="s">
        <v>1</v>
      </c>
      <c r="I667" s="12" t="s">
        <v>1</v>
      </c>
      <c r="J667" s="303" t="s">
        <v>1</v>
      </c>
      <c r="K667" s="10" t="s">
        <v>1</v>
      </c>
    </row>
    <row r="668" spans="1:11">
      <c r="A668" s="39">
        <v>25</v>
      </c>
      <c r="C668" s="9" t="s">
        <v>49</v>
      </c>
      <c r="E668" s="39">
        <v>25</v>
      </c>
      <c r="G668" s="108">
        <f>SUM(G657:G667)</f>
        <v>109.14000000000001</v>
      </c>
      <c r="H668" s="65">
        <f>SUM(H657:H667)</f>
        <v>18614781.309999999</v>
      </c>
      <c r="I668" s="65"/>
      <c r="J668" s="108">
        <f>SUM(J657:J667)</f>
        <v>110.79184512911297</v>
      </c>
      <c r="K668" s="66">
        <f>SUM(K657:K667)</f>
        <v>19706684.930000003</v>
      </c>
    </row>
    <row r="669" spans="1:11">
      <c r="E669" s="6"/>
      <c r="F669" s="12" t="s">
        <v>1</v>
      </c>
      <c r="G669" s="303" t="s">
        <v>1</v>
      </c>
      <c r="H669" s="308" t="s">
        <v>1</v>
      </c>
      <c r="I669" s="12" t="s">
        <v>1</v>
      </c>
      <c r="J669" s="303" t="s">
        <v>1</v>
      </c>
      <c r="K669" s="10" t="s">
        <v>1</v>
      </c>
    </row>
    <row r="670" spans="1:11">
      <c r="C670" s="1" t="s">
        <v>18</v>
      </c>
      <c r="G670" s="309"/>
      <c r="J670" s="309"/>
    </row>
    <row r="673" spans="1:11" s="35" customFormat="1">
      <c r="A673" s="32" t="str">
        <f>$A$83</f>
        <v xml:space="preserve">Institution No.:  </v>
      </c>
      <c r="E673" s="37"/>
      <c r="G673" s="34"/>
      <c r="H673" s="36"/>
      <c r="J673" s="34"/>
      <c r="K673" s="33" t="s">
        <v>48</v>
      </c>
    </row>
    <row r="674" spans="1:11" s="35" customFormat="1">
      <c r="A674" s="349" t="s">
        <v>47</v>
      </c>
      <c r="B674" s="349"/>
      <c r="C674" s="349"/>
      <c r="D674" s="349"/>
      <c r="E674" s="349"/>
      <c r="F674" s="349"/>
      <c r="G674" s="349"/>
      <c r="H674" s="349"/>
      <c r="I674" s="349"/>
      <c r="J674" s="349"/>
      <c r="K674" s="349"/>
    </row>
    <row r="675" spans="1:11">
      <c r="A675" s="32" t="str">
        <f>$A$42</f>
        <v xml:space="preserve">NAME: </v>
      </c>
      <c r="C675" s="1" t="str">
        <f>$D$20</f>
        <v>University of Colorado</v>
      </c>
      <c r="F675" s="64"/>
      <c r="G675" s="63"/>
      <c r="H675" s="62"/>
      <c r="J675" s="5"/>
      <c r="K675" s="30" t="str">
        <f>$K$3</f>
        <v>Date: October 13, 2015</v>
      </c>
    </row>
    <row r="676" spans="1:11">
      <c r="A676" s="25" t="s">
        <v>1</v>
      </c>
      <c r="B676" s="25" t="s">
        <v>1</v>
      </c>
      <c r="C676" s="25" t="s">
        <v>1</v>
      </c>
      <c r="D676" s="25" t="s">
        <v>1</v>
      </c>
      <c r="E676" s="25" t="s">
        <v>1</v>
      </c>
      <c r="F676" s="25" t="s">
        <v>1</v>
      </c>
      <c r="G676" s="11" t="s">
        <v>1</v>
      </c>
      <c r="H676" s="10" t="s">
        <v>1</v>
      </c>
      <c r="I676" s="25" t="s">
        <v>1</v>
      </c>
      <c r="J676" s="11" t="s">
        <v>1</v>
      </c>
      <c r="K676" s="10" t="s">
        <v>1</v>
      </c>
    </row>
    <row r="677" spans="1:11">
      <c r="A677" s="28" t="s">
        <v>15</v>
      </c>
      <c r="E677" s="28" t="s">
        <v>15</v>
      </c>
      <c r="F677" s="7"/>
      <c r="G677" s="27"/>
      <c r="H677" s="26" t="s">
        <v>14</v>
      </c>
      <c r="I677" s="7"/>
      <c r="J677" s="27"/>
      <c r="K677" s="26" t="s">
        <v>13</v>
      </c>
    </row>
    <row r="678" spans="1:11">
      <c r="A678" s="28" t="s">
        <v>11</v>
      </c>
      <c r="C678" s="29" t="s">
        <v>12</v>
      </c>
      <c r="E678" s="28" t="s">
        <v>11</v>
      </c>
      <c r="F678" s="7"/>
      <c r="G678" s="27" t="s">
        <v>33</v>
      </c>
      <c r="H678" s="26" t="s">
        <v>10</v>
      </c>
      <c r="I678" s="7"/>
      <c r="J678" s="27" t="s">
        <v>33</v>
      </c>
      <c r="K678" s="26" t="s">
        <v>9</v>
      </c>
    </row>
    <row r="679" spans="1:11">
      <c r="A679" s="25" t="s">
        <v>1</v>
      </c>
      <c r="B679" s="25" t="s">
        <v>1</v>
      </c>
      <c r="C679" s="25" t="s">
        <v>1</v>
      </c>
      <c r="D679" s="25" t="s">
        <v>1</v>
      </c>
      <c r="E679" s="25" t="s">
        <v>1</v>
      </c>
      <c r="F679" s="25" t="s">
        <v>1</v>
      </c>
      <c r="G679" s="11"/>
      <c r="H679" s="10"/>
      <c r="I679" s="25"/>
      <c r="J679" s="11"/>
      <c r="K679" s="10"/>
    </row>
    <row r="680" spans="1:11">
      <c r="A680" s="49">
        <v>1</v>
      </c>
      <c r="B680" s="48"/>
      <c r="C680" s="48" t="s">
        <v>32</v>
      </c>
      <c r="D680" s="48"/>
      <c r="E680" s="49">
        <v>1</v>
      </c>
      <c r="F680" s="52"/>
      <c r="G680" s="75"/>
      <c r="H680" s="72"/>
      <c r="I680" s="76"/>
      <c r="J680" s="73"/>
      <c r="K680" s="50"/>
    </row>
    <row r="681" spans="1:11">
      <c r="A681" s="49">
        <v>2</v>
      </c>
      <c r="B681" s="48"/>
      <c r="C681" s="48" t="s">
        <v>32</v>
      </c>
      <c r="D681" s="48"/>
      <c r="E681" s="49">
        <v>2</v>
      </c>
      <c r="F681" s="52"/>
      <c r="G681" s="75"/>
      <c r="H681" s="72"/>
      <c r="I681" s="76"/>
      <c r="J681" s="73"/>
      <c r="K681" s="72"/>
    </row>
    <row r="682" spans="1:11">
      <c r="A682" s="49">
        <v>3</v>
      </c>
      <c r="B682" s="48"/>
      <c r="C682" s="48" t="s">
        <v>32</v>
      </c>
      <c r="D682" s="48"/>
      <c r="E682" s="49">
        <v>3</v>
      </c>
      <c r="F682" s="52"/>
      <c r="G682" s="75"/>
      <c r="H682" s="72"/>
      <c r="I682" s="76"/>
      <c r="J682" s="73"/>
      <c r="K682" s="72"/>
    </row>
    <row r="683" spans="1:11">
      <c r="A683" s="49">
        <v>4</v>
      </c>
      <c r="B683" s="48"/>
      <c r="C683" s="48" t="s">
        <v>32</v>
      </c>
      <c r="D683" s="48"/>
      <c r="E683" s="49">
        <v>4</v>
      </c>
      <c r="F683" s="52"/>
      <c r="G683" s="75"/>
      <c r="H683" s="72"/>
      <c r="I683" s="74"/>
      <c r="J683" s="73"/>
      <c r="K683" s="72"/>
    </row>
    <row r="684" spans="1:11">
      <c r="A684" s="49">
        <v>5</v>
      </c>
      <c r="B684" s="48"/>
      <c r="C684" s="48" t="s">
        <v>32</v>
      </c>
      <c r="D684" s="48"/>
      <c r="E684" s="49">
        <v>5</v>
      </c>
      <c r="F684" s="52"/>
      <c r="G684" s="75"/>
      <c r="H684" s="72"/>
      <c r="I684" s="74"/>
      <c r="J684" s="73"/>
      <c r="K684" s="72"/>
    </row>
    <row r="685" spans="1:11">
      <c r="A685" s="39">
        <v>6</v>
      </c>
      <c r="C685" s="9" t="s">
        <v>46</v>
      </c>
      <c r="E685" s="39">
        <v>6</v>
      </c>
      <c r="F685" s="21"/>
      <c r="G685" s="237">
        <v>7.37</v>
      </c>
      <c r="H685" s="65">
        <v>858783.71</v>
      </c>
      <c r="I685" s="69"/>
      <c r="J685" s="237">
        <v>7.1344678760436642</v>
      </c>
      <c r="K685" s="66">
        <v>857110</v>
      </c>
    </row>
    <row r="686" spans="1:11">
      <c r="A686" s="39">
        <v>7</v>
      </c>
      <c r="C686" s="9" t="s">
        <v>45</v>
      </c>
      <c r="E686" s="39">
        <v>7</v>
      </c>
      <c r="F686" s="21"/>
      <c r="G686" s="237"/>
      <c r="H686" s="65">
        <v>256675.4</v>
      </c>
      <c r="I686" s="67"/>
      <c r="J686" s="237"/>
      <c r="K686" s="66">
        <v>260569</v>
      </c>
    </row>
    <row r="687" spans="1:11">
      <c r="A687" s="39">
        <v>8</v>
      </c>
      <c r="C687" s="9" t="s">
        <v>44</v>
      </c>
      <c r="E687" s="39">
        <v>8</v>
      </c>
      <c r="F687" s="21"/>
      <c r="G687" s="237">
        <f>SUM(G685:G686)</f>
        <v>7.37</v>
      </c>
      <c r="H687" s="66">
        <f>SUM(H685:H686)</f>
        <v>1115459.1099999999</v>
      </c>
      <c r="I687" s="67"/>
      <c r="J687" s="237">
        <f>SUM(J685:J686)</f>
        <v>7.1344678760436642</v>
      </c>
      <c r="K687" s="66">
        <f>SUM(K685:K686)</f>
        <v>1117679</v>
      </c>
    </row>
    <row r="688" spans="1:11">
      <c r="A688" s="39">
        <v>9</v>
      </c>
      <c r="C688" s="9"/>
      <c r="E688" s="39">
        <v>9</v>
      </c>
      <c r="F688" s="21"/>
      <c r="G688" s="237"/>
      <c r="H688" s="66"/>
      <c r="I688" s="71"/>
      <c r="J688" s="237"/>
      <c r="K688" s="66"/>
    </row>
    <row r="689" spans="1:11">
      <c r="A689" s="39">
        <v>10</v>
      </c>
      <c r="C689" s="9"/>
      <c r="E689" s="39">
        <v>10</v>
      </c>
      <c r="F689" s="21"/>
      <c r="G689" s="237"/>
      <c r="H689" s="66"/>
      <c r="I689" s="69"/>
      <c r="J689" s="237"/>
      <c r="K689" s="66"/>
    </row>
    <row r="690" spans="1:11">
      <c r="A690" s="39">
        <v>11</v>
      </c>
      <c r="C690" s="9" t="s">
        <v>27</v>
      </c>
      <c r="E690" s="39">
        <v>11</v>
      </c>
      <c r="G690" s="108">
        <v>15.65</v>
      </c>
      <c r="H690" s="65">
        <v>1108460.19</v>
      </c>
      <c r="I690" s="71"/>
      <c r="J690" s="237">
        <v>18.833098953256449</v>
      </c>
      <c r="K690" s="65">
        <v>1381934</v>
      </c>
    </row>
    <row r="691" spans="1:11">
      <c r="A691" s="39">
        <v>12</v>
      </c>
      <c r="C691" s="9" t="s">
        <v>26</v>
      </c>
      <c r="E691" s="39">
        <v>12</v>
      </c>
      <c r="G691" s="108"/>
      <c r="H691" s="65">
        <v>313511.82</v>
      </c>
      <c r="I691" s="69"/>
      <c r="J691" s="108"/>
      <c r="K691" s="65">
        <v>385271</v>
      </c>
    </row>
    <row r="692" spans="1:11">
      <c r="A692" s="39">
        <v>13</v>
      </c>
      <c r="C692" s="9" t="s">
        <v>43</v>
      </c>
      <c r="E692" s="39">
        <v>13</v>
      </c>
      <c r="F692" s="21"/>
      <c r="G692" s="237">
        <f>SUM(G690:G691)</f>
        <v>15.65</v>
      </c>
      <c r="H692" s="66">
        <f>SUM(H690:H691)</f>
        <v>1421972.01</v>
      </c>
      <c r="I692" s="67"/>
      <c r="J692" s="237">
        <f>SUM(J690:J691)</f>
        <v>18.833098953256449</v>
      </c>
      <c r="K692" s="66">
        <f>SUM(K690:K691)</f>
        <v>1767205</v>
      </c>
    </row>
    <row r="693" spans="1:11">
      <c r="A693" s="39">
        <v>14</v>
      </c>
      <c r="E693" s="39">
        <v>14</v>
      </c>
      <c r="F693" s="21"/>
      <c r="G693" s="237"/>
      <c r="H693" s="66"/>
      <c r="I693" s="67"/>
      <c r="J693" s="237"/>
      <c r="K693" s="66"/>
    </row>
    <row r="694" spans="1:11">
      <c r="A694" s="39">
        <v>15</v>
      </c>
      <c r="C694" s="9" t="s">
        <v>24</v>
      </c>
      <c r="E694" s="39">
        <v>15</v>
      </c>
      <c r="F694" s="21"/>
      <c r="G694" s="237">
        <f>G687+G692</f>
        <v>23.02</v>
      </c>
      <c r="H694" s="65">
        <f>H687+H692</f>
        <v>2537431.12</v>
      </c>
      <c r="I694" s="67"/>
      <c r="J694" s="237">
        <f>J687+J692</f>
        <v>25.967566829300115</v>
      </c>
      <c r="K694" s="66">
        <f>K687+K692</f>
        <v>2884884</v>
      </c>
    </row>
    <row r="695" spans="1:11">
      <c r="A695" s="39">
        <v>16</v>
      </c>
      <c r="E695" s="39">
        <v>16</v>
      </c>
      <c r="F695" s="21"/>
      <c r="G695" s="237"/>
      <c r="H695" s="66"/>
      <c r="I695" s="67"/>
      <c r="J695" s="237"/>
      <c r="K695" s="66"/>
    </row>
    <row r="696" spans="1:11">
      <c r="A696" s="39">
        <v>17</v>
      </c>
      <c r="C696" s="9" t="s">
        <v>23</v>
      </c>
      <c r="E696" s="39">
        <v>17</v>
      </c>
      <c r="F696" s="21"/>
      <c r="G696" s="237"/>
      <c r="H696" s="65">
        <v>11699.54</v>
      </c>
      <c r="I696" s="67"/>
      <c r="J696" s="237"/>
      <c r="K696" s="66">
        <v>3633</v>
      </c>
    </row>
    <row r="697" spans="1:11">
      <c r="A697" s="39">
        <v>18</v>
      </c>
      <c r="C697" s="9"/>
      <c r="E697" s="39">
        <v>18</v>
      </c>
      <c r="F697" s="21"/>
      <c r="G697" s="237"/>
      <c r="H697" s="66"/>
      <c r="I697" s="67"/>
      <c r="J697" s="237"/>
      <c r="K697" s="66"/>
    </row>
    <row r="698" spans="1:11">
      <c r="A698" s="39">
        <v>19</v>
      </c>
      <c r="C698" s="9" t="s">
        <v>22</v>
      </c>
      <c r="E698" s="39">
        <v>19</v>
      </c>
      <c r="F698" s="21"/>
      <c r="G698" s="237"/>
      <c r="H698" s="66">
        <v>31474.22</v>
      </c>
      <c r="I698" s="67"/>
      <c r="J698" s="237"/>
      <c r="K698" s="66">
        <v>2336</v>
      </c>
    </row>
    <row r="699" spans="1:11">
      <c r="A699" s="39">
        <v>20</v>
      </c>
      <c r="C699" s="9" t="s">
        <v>21</v>
      </c>
      <c r="E699" s="39">
        <v>20</v>
      </c>
      <c r="F699" s="21"/>
      <c r="G699" s="237"/>
      <c r="H699" s="65">
        <v>7701014.6899999995</v>
      </c>
      <c r="I699" s="67"/>
      <c r="J699" s="237"/>
      <c r="K699" s="66">
        <v>7595374</v>
      </c>
    </row>
    <row r="700" spans="1:11">
      <c r="A700" s="39">
        <v>21</v>
      </c>
      <c r="C700" s="9" t="s">
        <v>42</v>
      </c>
      <c r="E700" s="39">
        <v>21</v>
      </c>
      <c r="F700" s="21"/>
      <c r="G700" s="237"/>
      <c r="H700" s="65"/>
      <c r="I700" s="67"/>
      <c r="J700" s="237"/>
      <c r="K700" s="66">
        <v>204626</v>
      </c>
    </row>
    <row r="701" spans="1:11">
      <c r="A701" s="39">
        <v>22</v>
      </c>
      <c r="C701" s="9"/>
      <c r="E701" s="39">
        <v>22</v>
      </c>
      <c r="F701" s="21"/>
      <c r="G701" s="237"/>
      <c r="H701" s="65"/>
      <c r="I701" s="67"/>
      <c r="J701" s="237"/>
      <c r="K701" s="66"/>
    </row>
    <row r="702" spans="1:11">
      <c r="A702" s="39">
        <v>23</v>
      </c>
      <c r="C702" s="9" t="s">
        <v>41</v>
      </c>
      <c r="E702" s="39">
        <v>23</v>
      </c>
      <c r="F702" s="21"/>
      <c r="G702" s="237"/>
      <c r="H702" s="65">
        <v>20848</v>
      </c>
      <c r="I702" s="67"/>
      <c r="J702" s="237"/>
      <c r="K702" s="66"/>
    </row>
    <row r="703" spans="1:11">
      <c r="A703" s="39">
        <v>24</v>
      </c>
      <c r="C703" s="9"/>
      <c r="E703" s="39">
        <v>24</v>
      </c>
      <c r="F703" s="21"/>
      <c r="G703" s="237"/>
      <c r="H703" s="66"/>
      <c r="I703" s="67"/>
      <c r="J703" s="237"/>
      <c r="K703" s="66"/>
    </row>
    <row r="704" spans="1:11">
      <c r="E704" s="6"/>
      <c r="F704" s="12" t="s">
        <v>1</v>
      </c>
      <c r="G704" s="303" t="s">
        <v>1</v>
      </c>
      <c r="H704" s="308" t="s">
        <v>1</v>
      </c>
      <c r="I704" s="12" t="s">
        <v>1</v>
      </c>
      <c r="J704" s="303" t="s">
        <v>1</v>
      </c>
      <c r="K704" s="10" t="s">
        <v>1</v>
      </c>
    </row>
    <row r="705" spans="1:11">
      <c r="A705" s="39">
        <v>25</v>
      </c>
      <c r="C705" s="9" t="s">
        <v>40</v>
      </c>
      <c r="E705" s="39">
        <v>25</v>
      </c>
      <c r="G705" s="108">
        <f>SUM(G694:G704)</f>
        <v>23.02</v>
      </c>
      <c r="H705" s="65">
        <f>SUM(H694:H704)</f>
        <v>10302467.57</v>
      </c>
      <c r="I705" s="65"/>
      <c r="J705" s="108">
        <f>SUM(J694:J704)</f>
        <v>25.967566829300115</v>
      </c>
      <c r="K705" s="65">
        <f>SUM(K694:K704)</f>
        <v>10690853</v>
      </c>
    </row>
    <row r="706" spans="1:11">
      <c r="E706" s="6"/>
      <c r="F706" s="12" t="s">
        <v>1</v>
      </c>
      <c r="G706" s="11" t="s">
        <v>1</v>
      </c>
      <c r="H706" s="308" t="s">
        <v>1</v>
      </c>
      <c r="I706" s="12" t="s">
        <v>1</v>
      </c>
      <c r="J706" s="11" t="s">
        <v>1</v>
      </c>
      <c r="K706" s="10" t="s">
        <v>1</v>
      </c>
    </row>
    <row r="707" spans="1:11">
      <c r="C707" s="1" t="s">
        <v>18</v>
      </c>
      <c r="E707" s="6"/>
      <c r="F707" s="12"/>
      <c r="G707" s="11"/>
      <c r="H707" s="308"/>
      <c r="I707" s="12"/>
      <c r="J707" s="11"/>
      <c r="K707" s="10"/>
    </row>
    <row r="709" spans="1:11">
      <c r="A709" s="9"/>
    </row>
    <row r="710" spans="1:11" s="35" customFormat="1">
      <c r="A710" s="32" t="str">
        <f>$A$83</f>
        <v xml:space="preserve">Institution No.:  </v>
      </c>
      <c r="E710" s="37"/>
      <c r="G710" s="34"/>
      <c r="H710" s="36"/>
      <c r="J710" s="34"/>
      <c r="K710" s="33" t="s">
        <v>39</v>
      </c>
    </row>
    <row r="711" spans="1:11" s="35" customFormat="1">
      <c r="A711" s="349" t="s">
        <v>38</v>
      </c>
      <c r="B711" s="349"/>
      <c r="C711" s="349"/>
      <c r="D711" s="349"/>
      <c r="E711" s="349"/>
      <c r="F711" s="349"/>
      <c r="G711" s="349"/>
      <c r="H711" s="349"/>
      <c r="I711" s="349"/>
      <c r="J711" s="349"/>
      <c r="K711" s="349"/>
    </row>
    <row r="712" spans="1:11">
      <c r="A712" s="32" t="str">
        <f>$A$42</f>
        <v xml:space="preserve">NAME: </v>
      </c>
      <c r="C712" s="1" t="str">
        <f>$D$20</f>
        <v>University of Colorado</v>
      </c>
      <c r="F712" s="64"/>
      <c r="G712" s="63"/>
      <c r="H712" s="62"/>
      <c r="J712" s="5"/>
      <c r="K712" s="30" t="str">
        <f>$K$3</f>
        <v>Date: October 13, 2015</v>
      </c>
    </row>
    <row r="713" spans="1:11">
      <c r="A713" s="25" t="s">
        <v>1</v>
      </c>
      <c r="B713" s="25" t="s">
        <v>1</v>
      </c>
      <c r="C713" s="25" t="s">
        <v>1</v>
      </c>
      <c r="D713" s="25" t="s">
        <v>1</v>
      </c>
      <c r="E713" s="25" t="s">
        <v>1</v>
      </c>
      <c r="F713" s="25" t="s">
        <v>1</v>
      </c>
      <c r="G713" s="11" t="s">
        <v>1</v>
      </c>
      <c r="H713" s="10" t="s">
        <v>1</v>
      </c>
      <c r="I713" s="25" t="s">
        <v>1</v>
      </c>
      <c r="J713" s="11" t="s">
        <v>1</v>
      </c>
      <c r="K713" s="10" t="s">
        <v>1</v>
      </c>
    </row>
    <row r="714" spans="1:11">
      <c r="A714" s="28" t="s">
        <v>15</v>
      </c>
      <c r="E714" s="28" t="s">
        <v>15</v>
      </c>
      <c r="F714" s="7"/>
      <c r="G714" s="27"/>
      <c r="H714" s="26" t="s">
        <v>14</v>
      </c>
      <c r="I714" s="7"/>
      <c r="J714" s="27"/>
      <c r="K714" s="26" t="s">
        <v>13</v>
      </c>
    </row>
    <row r="715" spans="1:11">
      <c r="A715" s="28" t="s">
        <v>11</v>
      </c>
      <c r="C715" s="29" t="s">
        <v>12</v>
      </c>
      <c r="E715" s="28" t="s">
        <v>11</v>
      </c>
      <c r="G715" s="5"/>
      <c r="H715" s="26" t="s">
        <v>10</v>
      </c>
      <c r="J715" s="5"/>
      <c r="K715" s="26" t="s">
        <v>9</v>
      </c>
    </row>
    <row r="716" spans="1:11">
      <c r="A716" s="25" t="s">
        <v>1</v>
      </c>
      <c r="B716" s="25" t="s">
        <v>1</v>
      </c>
      <c r="C716" s="25" t="s">
        <v>1</v>
      </c>
      <c r="D716" s="25" t="s">
        <v>1</v>
      </c>
      <c r="E716" s="25" t="s">
        <v>1</v>
      </c>
      <c r="F716" s="25" t="s">
        <v>1</v>
      </c>
      <c r="G716" s="11" t="s">
        <v>1</v>
      </c>
      <c r="H716" s="10" t="s">
        <v>1</v>
      </c>
      <c r="I716" s="25" t="s">
        <v>1</v>
      </c>
      <c r="J716" s="11" t="s">
        <v>1</v>
      </c>
      <c r="K716" s="10" t="s">
        <v>1</v>
      </c>
    </row>
    <row r="717" spans="1:11">
      <c r="A717" s="39">
        <v>1</v>
      </c>
      <c r="C717" s="9" t="s">
        <v>37</v>
      </c>
      <c r="E717" s="39">
        <v>1</v>
      </c>
      <c r="F717" s="21"/>
      <c r="G717" s="20"/>
      <c r="H717" s="61">
        <v>10895224.550000001</v>
      </c>
      <c r="I717" s="20"/>
      <c r="J717" s="20"/>
      <c r="K717" s="20">
        <v>10338754</v>
      </c>
    </row>
    <row r="718" spans="1:11">
      <c r="A718" s="39">
        <f t="shared" ref="A718:A735" si="2">(A717+1)</f>
        <v>2</v>
      </c>
      <c r="C718" s="21"/>
      <c r="E718" s="39">
        <f t="shared" ref="E718:E735" si="3">(E717+1)</f>
        <v>2</v>
      </c>
      <c r="F718" s="21"/>
      <c r="G718" s="60"/>
      <c r="H718" s="17"/>
      <c r="I718" s="21"/>
      <c r="J718" s="60"/>
      <c r="K718" s="17"/>
    </row>
    <row r="719" spans="1:11">
      <c r="A719" s="39">
        <f t="shared" si="2"/>
        <v>3</v>
      </c>
      <c r="C719" s="21"/>
      <c r="E719" s="39">
        <f t="shared" si="3"/>
        <v>3</v>
      </c>
      <c r="F719" s="21"/>
      <c r="G719" s="60"/>
      <c r="H719" s="17"/>
      <c r="I719" s="21"/>
      <c r="J719" s="60"/>
      <c r="K719" s="17"/>
    </row>
    <row r="720" spans="1:11">
      <c r="A720" s="39">
        <f t="shared" si="2"/>
        <v>4</v>
      </c>
      <c r="C720" s="21"/>
      <c r="E720" s="39">
        <f t="shared" si="3"/>
        <v>4</v>
      </c>
      <c r="F720" s="21"/>
      <c r="G720" s="60"/>
      <c r="H720" s="17"/>
      <c r="I720" s="21"/>
      <c r="J720" s="60"/>
      <c r="K720" s="17"/>
    </row>
    <row r="721" spans="1:11">
      <c r="A721" s="39">
        <f t="shared" si="2"/>
        <v>5</v>
      </c>
      <c r="C721" s="21"/>
      <c r="E721" s="39">
        <f t="shared" si="3"/>
        <v>5</v>
      </c>
      <c r="F721" s="21"/>
      <c r="G721" s="60"/>
      <c r="H721" s="17"/>
      <c r="I721" s="21"/>
      <c r="J721" s="60"/>
      <c r="K721" s="17"/>
    </row>
    <row r="722" spans="1:11">
      <c r="A722" s="39">
        <f t="shared" si="2"/>
        <v>6</v>
      </c>
      <c r="C722" s="21"/>
      <c r="E722" s="39">
        <f t="shared" si="3"/>
        <v>6</v>
      </c>
      <c r="F722" s="21"/>
      <c r="G722" s="60"/>
      <c r="H722" s="17"/>
      <c r="I722" s="21"/>
      <c r="J722" s="60"/>
      <c r="K722" s="17"/>
    </row>
    <row r="723" spans="1:11">
      <c r="A723" s="39">
        <f t="shared" si="2"/>
        <v>7</v>
      </c>
      <c r="C723" s="21"/>
      <c r="E723" s="39">
        <f t="shared" si="3"/>
        <v>7</v>
      </c>
      <c r="F723" s="21"/>
      <c r="G723" s="60"/>
      <c r="H723" s="17"/>
      <c r="I723" s="21"/>
      <c r="J723" s="60"/>
      <c r="K723" s="17"/>
    </row>
    <row r="724" spans="1:11">
      <c r="A724" s="39">
        <f t="shared" si="2"/>
        <v>8</v>
      </c>
      <c r="C724" s="21"/>
      <c r="E724" s="39">
        <f t="shared" si="3"/>
        <v>8</v>
      </c>
      <c r="F724" s="21"/>
      <c r="G724" s="60"/>
      <c r="H724" s="17"/>
      <c r="I724" s="21"/>
      <c r="J724" s="60"/>
      <c r="K724" s="17"/>
    </row>
    <row r="725" spans="1:11">
      <c r="A725" s="39">
        <f t="shared" si="2"/>
        <v>9</v>
      </c>
      <c r="C725" s="21"/>
      <c r="E725" s="39">
        <f t="shared" si="3"/>
        <v>9</v>
      </c>
      <c r="F725" s="21"/>
      <c r="G725" s="60"/>
      <c r="H725" s="17"/>
      <c r="I725" s="21"/>
      <c r="J725" s="60"/>
      <c r="K725" s="17"/>
    </row>
    <row r="726" spans="1:11">
      <c r="A726" s="39">
        <f t="shared" si="2"/>
        <v>10</v>
      </c>
      <c r="C726" s="21"/>
      <c r="E726" s="39">
        <f t="shared" si="3"/>
        <v>10</v>
      </c>
      <c r="F726" s="21"/>
      <c r="G726" s="60"/>
      <c r="H726" s="17"/>
      <c r="I726" s="21"/>
      <c r="J726" s="60"/>
      <c r="K726" s="17"/>
    </row>
    <row r="727" spans="1:11">
      <c r="A727" s="39">
        <f t="shared" si="2"/>
        <v>11</v>
      </c>
      <c r="C727" s="21"/>
      <c r="E727" s="39">
        <f t="shared" si="3"/>
        <v>11</v>
      </c>
      <c r="G727" s="60"/>
      <c r="H727" s="17"/>
      <c r="I727" s="21"/>
      <c r="J727" s="60"/>
      <c r="K727" s="17"/>
    </row>
    <row r="728" spans="1:11">
      <c r="A728" s="39">
        <f t="shared" si="2"/>
        <v>12</v>
      </c>
      <c r="C728" s="21"/>
      <c r="E728" s="39">
        <f t="shared" si="3"/>
        <v>12</v>
      </c>
      <c r="G728" s="60"/>
      <c r="H728" s="17"/>
      <c r="I728" s="21"/>
      <c r="J728" s="60"/>
      <c r="K728" s="17"/>
    </row>
    <row r="729" spans="1:11">
      <c r="A729" s="39">
        <f t="shared" si="2"/>
        <v>13</v>
      </c>
      <c r="C729" s="21"/>
      <c r="E729" s="39">
        <f t="shared" si="3"/>
        <v>13</v>
      </c>
      <c r="F729" s="21"/>
      <c r="G729" s="60"/>
      <c r="H729" s="17"/>
      <c r="I729" s="21"/>
      <c r="J729" s="60"/>
      <c r="K729" s="17"/>
    </row>
    <row r="730" spans="1:11">
      <c r="A730" s="39">
        <f t="shared" si="2"/>
        <v>14</v>
      </c>
      <c r="C730" s="21"/>
      <c r="E730" s="39">
        <f t="shared" si="3"/>
        <v>14</v>
      </c>
      <c r="F730" s="21"/>
      <c r="G730" s="60"/>
      <c r="H730" s="17"/>
      <c r="I730" s="21"/>
      <c r="J730" s="60"/>
      <c r="K730" s="17"/>
    </row>
    <row r="731" spans="1:11">
      <c r="A731" s="39">
        <f t="shared" si="2"/>
        <v>15</v>
      </c>
      <c r="C731" s="21"/>
      <c r="E731" s="39">
        <f t="shared" si="3"/>
        <v>15</v>
      </c>
      <c r="F731" s="21"/>
      <c r="G731" s="60"/>
      <c r="H731" s="17"/>
      <c r="I731" s="21"/>
      <c r="J731" s="60"/>
      <c r="K731" s="17"/>
    </row>
    <row r="732" spans="1:11">
      <c r="A732" s="39">
        <f t="shared" si="2"/>
        <v>16</v>
      </c>
      <c r="C732" s="21"/>
      <c r="E732" s="39">
        <f t="shared" si="3"/>
        <v>16</v>
      </c>
      <c r="F732" s="21"/>
      <c r="G732" s="60"/>
      <c r="H732" s="17"/>
      <c r="I732" s="21"/>
      <c r="J732" s="60"/>
      <c r="K732" s="17"/>
    </row>
    <row r="733" spans="1:11">
      <c r="A733" s="39">
        <f t="shared" si="2"/>
        <v>17</v>
      </c>
      <c r="C733" s="21"/>
      <c r="E733" s="39">
        <f t="shared" si="3"/>
        <v>17</v>
      </c>
      <c r="F733" s="21"/>
      <c r="G733" s="60"/>
      <c r="H733" s="17"/>
      <c r="I733" s="21"/>
      <c r="J733" s="60"/>
      <c r="K733" s="17"/>
    </row>
    <row r="734" spans="1:11">
      <c r="A734" s="39">
        <f t="shared" si="2"/>
        <v>18</v>
      </c>
      <c r="C734" s="21"/>
      <c r="E734" s="39">
        <f t="shared" si="3"/>
        <v>18</v>
      </c>
      <c r="F734" s="21"/>
      <c r="G734" s="60"/>
      <c r="H734" s="17"/>
      <c r="I734" s="21"/>
      <c r="J734" s="60"/>
      <c r="K734" s="17"/>
    </row>
    <row r="735" spans="1:11">
      <c r="A735" s="39">
        <f t="shared" si="2"/>
        <v>19</v>
      </c>
      <c r="C735" s="21"/>
      <c r="E735" s="39">
        <f t="shared" si="3"/>
        <v>19</v>
      </c>
      <c r="F735" s="21"/>
      <c r="G735" s="60"/>
      <c r="H735" s="17"/>
      <c r="I735" s="21"/>
      <c r="J735" s="60"/>
      <c r="K735" s="17"/>
    </row>
    <row r="736" spans="1:11">
      <c r="A736" s="39">
        <v>20</v>
      </c>
      <c r="E736" s="39">
        <v>20</v>
      </c>
      <c r="F736" s="12"/>
      <c r="G736" s="11"/>
      <c r="H736" s="10"/>
      <c r="I736" s="12"/>
      <c r="J736" s="11"/>
      <c r="K736" s="10"/>
    </row>
    <row r="737" spans="1:11">
      <c r="A737" s="39">
        <v>21</v>
      </c>
      <c r="E737" s="39">
        <v>21</v>
      </c>
      <c r="F737" s="12"/>
      <c r="G737" s="11"/>
      <c r="H737" s="4"/>
      <c r="I737" s="12"/>
      <c r="J737" s="11"/>
      <c r="K737" s="4"/>
    </row>
    <row r="738" spans="1:11">
      <c r="A738" s="39">
        <v>22</v>
      </c>
      <c r="E738" s="39">
        <v>22</v>
      </c>
      <c r="G738" s="5"/>
      <c r="H738" s="4"/>
      <c r="J738" s="5"/>
      <c r="K738" s="4"/>
    </row>
    <row r="739" spans="1:11">
      <c r="A739" s="39">
        <v>23</v>
      </c>
      <c r="D739" s="59"/>
      <c r="E739" s="39">
        <v>23</v>
      </c>
      <c r="H739" s="4"/>
      <c r="K739" s="4"/>
    </row>
    <row r="740" spans="1:11">
      <c r="A740" s="39">
        <v>24</v>
      </c>
      <c r="D740" s="59"/>
      <c r="E740" s="39">
        <v>24</v>
      </c>
      <c r="H740" s="4"/>
      <c r="K740" s="4"/>
    </row>
    <row r="741" spans="1:11">
      <c r="F741" s="12" t="s">
        <v>1</v>
      </c>
      <c r="G741" s="11" t="s">
        <v>1</v>
      </c>
      <c r="H741" s="10"/>
      <c r="I741" s="12"/>
      <c r="J741" s="11"/>
      <c r="K741" s="10"/>
    </row>
    <row r="742" spans="1:11">
      <c r="A742" s="39">
        <v>25</v>
      </c>
      <c r="C742" s="9" t="s">
        <v>36</v>
      </c>
      <c r="E742" s="39">
        <v>25</v>
      </c>
      <c r="G742" s="15"/>
      <c r="H742" s="14">
        <f>SUM(H717:H740)</f>
        <v>10895224.550000001</v>
      </c>
      <c r="I742" s="14"/>
      <c r="J742" s="15"/>
      <c r="K742" s="14">
        <f>SUM(K717:K740)</f>
        <v>10338754</v>
      </c>
    </row>
    <row r="743" spans="1:11">
      <c r="D743" s="59"/>
      <c r="F743" s="12" t="s">
        <v>1</v>
      </c>
      <c r="G743" s="11" t="s">
        <v>1</v>
      </c>
      <c r="H743" s="10"/>
      <c r="I743" s="12"/>
      <c r="J743" s="11"/>
      <c r="K743" s="10"/>
    </row>
    <row r="744" spans="1:11">
      <c r="F744" s="12"/>
      <c r="G744" s="11"/>
      <c r="H744" s="10"/>
      <c r="I744" s="12"/>
      <c r="J744" s="11"/>
      <c r="K744" s="10"/>
    </row>
    <row r="745" spans="1:11" ht="24.75" customHeight="1">
      <c r="C745" s="346" t="s">
        <v>252</v>
      </c>
      <c r="D745" s="346"/>
      <c r="E745" s="346"/>
      <c r="F745" s="346"/>
      <c r="G745" s="346"/>
      <c r="H745" s="346"/>
      <c r="I745" s="346"/>
      <c r="J745" s="346"/>
      <c r="K745" s="58"/>
    </row>
    <row r="746" spans="1:11" s="57" customFormat="1">
      <c r="A746" s="1"/>
      <c r="B746" s="1"/>
      <c r="C746" s="1"/>
      <c r="D746" s="1"/>
      <c r="E746" s="1"/>
      <c r="F746" s="1"/>
      <c r="G746" s="5"/>
      <c r="H746" s="4"/>
      <c r="I746" s="1"/>
      <c r="J746" s="5"/>
      <c r="K746" s="4"/>
    </row>
    <row r="747" spans="1:11">
      <c r="A747" s="9"/>
    </row>
    <row r="748" spans="1:11">
      <c r="A748" s="32" t="str">
        <f>$A$83</f>
        <v xml:space="preserve">Institution No.:  </v>
      </c>
      <c r="B748" s="35"/>
      <c r="C748" s="35"/>
      <c r="D748" s="35"/>
      <c r="E748" s="37"/>
      <c r="F748" s="35"/>
      <c r="G748" s="34"/>
      <c r="H748" s="36"/>
      <c r="I748" s="35"/>
      <c r="J748" s="34"/>
      <c r="K748" s="33" t="s">
        <v>35</v>
      </c>
    </row>
    <row r="749" spans="1:11" s="35" customFormat="1">
      <c r="A749" s="349" t="s">
        <v>34</v>
      </c>
      <c r="B749" s="349"/>
      <c r="C749" s="349"/>
      <c r="D749" s="349"/>
      <c r="E749" s="349"/>
      <c r="F749" s="349"/>
      <c r="G749" s="349"/>
      <c r="H749" s="349"/>
      <c r="I749" s="349"/>
      <c r="J749" s="349"/>
      <c r="K749" s="349"/>
    </row>
    <row r="750" spans="1:11" s="35" customFormat="1">
      <c r="A750" s="32" t="str">
        <f>$A$42</f>
        <v xml:space="preserve">NAME: </v>
      </c>
      <c r="B750" s="1"/>
      <c r="C750" s="1" t="str">
        <f>$D$20</f>
        <v>University of Colorado</v>
      </c>
      <c r="D750" s="1"/>
      <c r="E750" s="1"/>
      <c r="F750" s="1"/>
      <c r="G750" s="56"/>
      <c r="H750" s="4"/>
      <c r="I750" s="1"/>
      <c r="J750" s="5"/>
      <c r="K750" s="30" t="str">
        <f>$K$3</f>
        <v>Date: October 13, 2015</v>
      </c>
    </row>
    <row r="751" spans="1:11">
      <c r="A751" s="25" t="s">
        <v>1</v>
      </c>
      <c r="B751" s="25" t="s">
        <v>1</v>
      </c>
      <c r="C751" s="25" t="s">
        <v>1</v>
      </c>
      <c r="D751" s="25" t="s">
        <v>1</v>
      </c>
      <c r="E751" s="25" t="s">
        <v>1</v>
      </c>
      <c r="F751" s="25" t="s">
        <v>1</v>
      </c>
      <c r="G751" s="11" t="s">
        <v>1</v>
      </c>
      <c r="H751" s="10" t="s">
        <v>1</v>
      </c>
      <c r="I751" s="25" t="s">
        <v>1</v>
      </c>
      <c r="J751" s="11" t="s">
        <v>1</v>
      </c>
      <c r="K751" s="10" t="s">
        <v>1</v>
      </c>
    </row>
    <row r="752" spans="1:11">
      <c r="A752" s="28" t="s">
        <v>15</v>
      </c>
      <c r="E752" s="28" t="s">
        <v>15</v>
      </c>
      <c r="F752" s="7"/>
      <c r="G752" s="27"/>
      <c r="H752" s="26" t="s">
        <v>14</v>
      </c>
      <c r="I752" s="7"/>
      <c r="J752" s="27"/>
      <c r="K752" s="26" t="s">
        <v>13</v>
      </c>
    </row>
    <row r="753" spans="1:11">
      <c r="A753" s="28" t="s">
        <v>11</v>
      </c>
      <c r="C753" s="29" t="s">
        <v>12</v>
      </c>
      <c r="E753" s="28" t="s">
        <v>11</v>
      </c>
      <c r="F753" s="7"/>
      <c r="G753" s="27" t="s">
        <v>33</v>
      </c>
      <c r="H753" s="26" t="s">
        <v>10</v>
      </c>
      <c r="I753" s="7"/>
      <c r="J753" s="27" t="s">
        <v>33</v>
      </c>
      <c r="K753" s="26" t="s">
        <v>9</v>
      </c>
    </row>
    <row r="754" spans="1:11">
      <c r="A754" s="25" t="s">
        <v>1</v>
      </c>
      <c r="B754" s="25" t="s">
        <v>1</v>
      </c>
      <c r="C754" s="25" t="s">
        <v>1</v>
      </c>
      <c r="D754" s="25" t="s">
        <v>1</v>
      </c>
      <c r="E754" s="25" t="s">
        <v>1</v>
      </c>
      <c r="F754" s="25" t="s">
        <v>1</v>
      </c>
      <c r="G754" s="11" t="s">
        <v>1</v>
      </c>
      <c r="H754" s="10" t="s">
        <v>1</v>
      </c>
      <c r="I754" s="25" t="s">
        <v>1</v>
      </c>
      <c r="J754" s="11" t="s">
        <v>1</v>
      </c>
      <c r="K754" s="10" t="s">
        <v>1</v>
      </c>
    </row>
    <row r="755" spans="1:11">
      <c r="A755" s="49">
        <v>1</v>
      </c>
      <c r="B755" s="55"/>
      <c r="C755" s="48" t="s">
        <v>32</v>
      </c>
      <c r="D755" s="55"/>
      <c r="E755" s="49">
        <v>1</v>
      </c>
      <c r="F755" s="55"/>
      <c r="G755" s="54"/>
      <c r="H755" s="53"/>
      <c r="I755" s="55"/>
      <c r="J755" s="54"/>
      <c r="K755" s="53"/>
    </row>
    <row r="756" spans="1:11">
      <c r="A756" s="49">
        <v>2</v>
      </c>
      <c r="B756" s="55"/>
      <c r="C756" s="48" t="s">
        <v>32</v>
      </c>
      <c r="D756" s="55"/>
      <c r="E756" s="49">
        <v>2</v>
      </c>
      <c r="F756" s="55"/>
      <c r="G756" s="54"/>
      <c r="H756" s="53"/>
      <c r="I756" s="55"/>
      <c r="J756" s="54"/>
      <c r="K756" s="53"/>
    </row>
    <row r="757" spans="1:11">
      <c r="A757" s="49">
        <v>3</v>
      </c>
      <c r="B757" s="48"/>
      <c r="C757" s="48" t="s">
        <v>32</v>
      </c>
      <c r="D757" s="48"/>
      <c r="E757" s="49">
        <v>3</v>
      </c>
      <c r="F757" s="52"/>
      <c r="G757" s="51"/>
      <c r="H757" s="50"/>
      <c r="I757" s="50"/>
      <c r="J757" s="51"/>
      <c r="K757" s="50"/>
    </row>
    <row r="758" spans="1:11">
      <c r="A758" s="49">
        <v>4</v>
      </c>
      <c r="B758" s="48"/>
      <c r="C758" s="48" t="s">
        <v>32</v>
      </c>
      <c r="D758" s="48"/>
      <c r="E758" s="49">
        <v>4</v>
      </c>
      <c r="F758" s="52"/>
      <c r="G758" s="51"/>
      <c r="H758" s="50"/>
      <c r="I758" s="50"/>
      <c r="J758" s="51"/>
      <c r="K758" s="50"/>
    </row>
    <row r="759" spans="1:11">
      <c r="A759" s="49">
        <v>5</v>
      </c>
      <c r="B759" s="48"/>
      <c r="C759" s="48" t="s">
        <v>32</v>
      </c>
      <c r="D759" s="48"/>
      <c r="E759" s="48">
        <v>5</v>
      </c>
      <c r="F759" s="48"/>
      <c r="G759" s="47"/>
      <c r="H759" s="46"/>
      <c r="I759" s="48"/>
      <c r="J759" s="47"/>
      <c r="K759" s="46"/>
    </row>
    <row r="760" spans="1:11">
      <c r="A760" s="39">
        <v>6</v>
      </c>
      <c r="C760" s="9" t="s">
        <v>31</v>
      </c>
      <c r="E760" s="39">
        <v>6</v>
      </c>
      <c r="F760" s="21"/>
      <c r="G760" s="41"/>
      <c r="H760" s="41"/>
      <c r="I760" s="20"/>
      <c r="J760" s="41"/>
      <c r="K760" s="41"/>
    </row>
    <row r="761" spans="1:11">
      <c r="A761" s="39">
        <v>7</v>
      </c>
      <c r="C761" s="9" t="s">
        <v>30</v>
      </c>
      <c r="E761" s="39">
        <v>7</v>
      </c>
      <c r="F761" s="21"/>
      <c r="G761" s="41"/>
      <c r="H761" s="20"/>
      <c r="I761" s="20"/>
      <c r="J761" s="41"/>
      <c r="K761" s="20"/>
    </row>
    <row r="762" spans="1:11">
      <c r="A762" s="39">
        <v>8</v>
      </c>
      <c r="C762" s="9" t="s">
        <v>29</v>
      </c>
      <c r="E762" s="39">
        <v>8</v>
      </c>
      <c r="F762" s="21"/>
      <c r="G762" s="41"/>
      <c r="H762" s="20"/>
      <c r="I762" s="20"/>
      <c r="J762" s="41"/>
      <c r="K762" s="20"/>
    </row>
    <row r="763" spans="1:11">
      <c r="A763" s="39">
        <v>9</v>
      </c>
      <c r="C763" s="9" t="s">
        <v>28</v>
      </c>
      <c r="E763" s="39">
        <v>9</v>
      </c>
      <c r="F763" s="21"/>
      <c r="G763" s="41">
        <f>SUM(G760:G762)</f>
        <v>0</v>
      </c>
      <c r="H763" s="41">
        <f>SUM(H760:H762)</f>
        <v>0</v>
      </c>
      <c r="I763" s="41"/>
      <c r="J763" s="41">
        <f>SUM(J760:J762)</f>
        <v>0</v>
      </c>
      <c r="K763" s="41">
        <f>SUM(K760:K762)</f>
        <v>0</v>
      </c>
    </row>
    <row r="764" spans="1:11">
      <c r="A764" s="39">
        <v>10</v>
      </c>
      <c r="C764" s="9"/>
      <c r="E764" s="39">
        <v>10</v>
      </c>
      <c r="F764" s="21"/>
      <c r="G764" s="41"/>
      <c r="H764" s="20"/>
      <c r="I764" s="20"/>
      <c r="J764" s="41"/>
      <c r="K764" s="20"/>
    </row>
    <row r="765" spans="1:11">
      <c r="A765" s="39">
        <v>11</v>
      </c>
      <c r="C765" s="9" t="s">
        <v>27</v>
      </c>
      <c r="E765" s="39">
        <v>11</v>
      </c>
      <c r="F765" s="21"/>
      <c r="G765" s="41"/>
      <c r="H765" s="20"/>
      <c r="I765" s="20"/>
      <c r="J765" s="41"/>
      <c r="K765" s="20"/>
    </row>
    <row r="766" spans="1:11">
      <c r="A766" s="39">
        <v>12</v>
      </c>
      <c r="C766" s="9" t="s">
        <v>26</v>
      </c>
      <c r="E766" s="39">
        <v>12</v>
      </c>
      <c r="F766" s="21"/>
      <c r="G766" s="41"/>
      <c r="H766" s="20"/>
      <c r="I766" s="20"/>
      <c r="J766" s="41"/>
      <c r="K766" s="20"/>
    </row>
    <row r="767" spans="1:11">
      <c r="A767" s="39">
        <v>13</v>
      </c>
      <c r="C767" s="9" t="s">
        <v>25</v>
      </c>
      <c r="E767" s="39">
        <v>13</v>
      </c>
      <c r="F767" s="21"/>
      <c r="G767" s="41">
        <f>SUM(G765:G766)</f>
        <v>0</v>
      </c>
      <c r="H767" s="41">
        <f>SUM(H765:H766)</f>
        <v>0</v>
      </c>
      <c r="I767" s="15"/>
      <c r="J767" s="41">
        <f>SUM(J765:J766)</f>
        <v>0</v>
      </c>
      <c r="K767" s="41">
        <f>SUM(K765:K766)</f>
        <v>0</v>
      </c>
    </row>
    <row r="768" spans="1:11">
      <c r="A768" s="39">
        <v>14</v>
      </c>
      <c r="E768" s="39">
        <v>14</v>
      </c>
      <c r="F768" s="21"/>
      <c r="G768" s="44"/>
      <c r="H768" s="20"/>
      <c r="I768" s="14"/>
      <c r="J768" s="44"/>
      <c r="K768" s="20"/>
    </row>
    <row r="769" spans="1:16">
      <c r="A769" s="39">
        <v>15</v>
      </c>
      <c r="C769" s="9" t="s">
        <v>24</v>
      </c>
      <c r="E769" s="39">
        <v>15</v>
      </c>
      <c r="G769" s="43">
        <f>SUM(G763+G767)</f>
        <v>0</v>
      </c>
      <c r="H769" s="14">
        <f>SUM(H763+H767)</f>
        <v>0</v>
      </c>
      <c r="I769" s="14"/>
      <c r="J769" s="43">
        <f>SUM(J763+J767)</f>
        <v>0</v>
      </c>
      <c r="K769" s="14">
        <f>SUM(K763+K767)</f>
        <v>0</v>
      </c>
    </row>
    <row r="770" spans="1:16">
      <c r="A770" s="39">
        <v>16</v>
      </c>
      <c r="E770" s="39">
        <v>16</v>
      </c>
      <c r="G770" s="43"/>
      <c r="H770" s="14"/>
      <c r="I770" s="14"/>
      <c r="J770" s="43"/>
      <c r="K770" s="14"/>
      <c r="P770" s="1" t="s">
        <v>0</v>
      </c>
    </row>
    <row r="771" spans="1:16">
      <c r="A771" s="39">
        <v>17</v>
      </c>
      <c r="C771" s="9" t="s">
        <v>23</v>
      </c>
      <c r="E771" s="39">
        <v>17</v>
      </c>
      <c r="F771" s="21"/>
      <c r="G771" s="41"/>
      <c r="H771" s="20"/>
      <c r="I771" s="20"/>
      <c r="J771" s="41"/>
      <c r="K771" s="20"/>
    </row>
    <row r="772" spans="1:16">
      <c r="A772" s="39">
        <v>18</v>
      </c>
      <c r="E772" s="39">
        <v>18</v>
      </c>
      <c r="F772" s="21"/>
      <c r="G772" s="41"/>
      <c r="H772" s="20"/>
      <c r="I772" s="20"/>
      <c r="J772" s="41"/>
      <c r="K772" s="20"/>
    </row>
    <row r="773" spans="1:16">
      <c r="A773" s="39">
        <v>19</v>
      </c>
      <c r="C773" s="9" t="s">
        <v>22</v>
      </c>
      <c r="E773" s="39">
        <v>19</v>
      </c>
      <c r="F773" s="21"/>
      <c r="G773" s="41"/>
      <c r="H773" s="20"/>
      <c r="I773" s="20"/>
      <c r="J773" s="41"/>
      <c r="K773" s="20"/>
    </row>
    <row r="774" spans="1:16">
      <c r="A774" s="39">
        <v>20</v>
      </c>
      <c r="C774" s="42" t="s">
        <v>21</v>
      </c>
      <c r="E774" s="39">
        <v>20</v>
      </c>
      <c r="F774" s="21"/>
      <c r="G774" s="41"/>
      <c r="H774" s="20"/>
      <c r="I774" s="20"/>
      <c r="J774" s="41"/>
      <c r="K774" s="20"/>
    </row>
    <row r="775" spans="1:16">
      <c r="A775" s="39">
        <v>21</v>
      </c>
      <c r="C775" s="42"/>
      <c r="E775" s="39">
        <v>21</v>
      </c>
      <c r="F775" s="21"/>
      <c r="G775" s="41"/>
      <c r="H775" s="20"/>
      <c r="I775" s="20"/>
      <c r="J775" s="41"/>
      <c r="K775" s="20"/>
    </row>
    <row r="776" spans="1:16">
      <c r="A776" s="39">
        <v>22</v>
      </c>
      <c r="C776" s="9"/>
      <c r="E776" s="39">
        <v>22</v>
      </c>
      <c r="G776" s="41"/>
      <c r="H776" s="20"/>
      <c r="I776" s="20"/>
      <c r="J776" s="41"/>
      <c r="K776" s="20"/>
    </row>
    <row r="777" spans="1:16">
      <c r="A777" s="39">
        <v>23</v>
      </c>
      <c r="C777" s="9" t="s">
        <v>20</v>
      </c>
      <c r="E777" s="39">
        <v>23</v>
      </c>
      <c r="G777" s="41"/>
      <c r="H777" s="20"/>
      <c r="I777" s="20"/>
      <c r="J777" s="41"/>
      <c r="K777" s="20"/>
    </row>
    <row r="778" spans="1:16">
      <c r="A778" s="39">
        <v>24</v>
      </c>
      <c r="C778" s="9"/>
      <c r="E778" s="39">
        <v>24</v>
      </c>
      <c r="G778" s="41"/>
      <c r="H778" s="20"/>
      <c r="I778" s="20"/>
      <c r="J778" s="41"/>
      <c r="K778" s="20"/>
    </row>
    <row r="779" spans="1:16">
      <c r="A779" s="39"/>
      <c r="E779" s="39">
        <v>25</v>
      </c>
      <c r="F779" s="12" t="s">
        <v>1</v>
      </c>
      <c r="G779" s="40"/>
      <c r="H779" s="10"/>
      <c r="I779" s="12"/>
      <c r="J779" s="40"/>
      <c r="K779" s="10"/>
    </row>
    <row r="780" spans="1:16">
      <c r="A780" s="39">
        <v>25</v>
      </c>
      <c r="C780" s="9" t="s">
        <v>19</v>
      </c>
      <c r="E780" s="39"/>
      <c r="G780" s="14">
        <f>SUM(G769:G778)</f>
        <v>0</v>
      </c>
      <c r="H780" s="14">
        <f>SUM(H769:H778)</f>
        <v>0</v>
      </c>
      <c r="I780" s="38"/>
      <c r="J780" s="14">
        <f>SUM(J769:J778)</f>
        <v>0</v>
      </c>
      <c r="K780" s="14">
        <f>SUM(K769:K778)</f>
        <v>0</v>
      </c>
    </row>
    <row r="781" spans="1:16">
      <c r="F781" s="12" t="s">
        <v>1</v>
      </c>
      <c r="G781" s="11"/>
      <c r="H781" s="10"/>
      <c r="I781" s="12"/>
      <c r="J781" s="11"/>
      <c r="K781" s="10"/>
    </row>
    <row r="782" spans="1:16">
      <c r="A782" s="9"/>
      <c r="C782" s="1" t="s">
        <v>18</v>
      </c>
    </row>
    <row r="784" spans="1:16">
      <c r="A784" s="9"/>
      <c r="H784" s="4"/>
      <c r="K784" s="4"/>
    </row>
    <row r="785" spans="1:11">
      <c r="A785" s="32" t="str">
        <f>$A$83</f>
        <v xml:space="preserve">Institution No.:  </v>
      </c>
      <c r="B785" s="35"/>
      <c r="C785" s="35"/>
      <c r="D785" s="35"/>
      <c r="E785" s="37"/>
      <c r="F785" s="35"/>
      <c r="G785" s="34"/>
      <c r="H785" s="36"/>
      <c r="I785" s="35"/>
      <c r="J785" s="34"/>
      <c r="K785" s="33" t="s">
        <v>17</v>
      </c>
    </row>
    <row r="786" spans="1:11">
      <c r="A786" s="350" t="s">
        <v>16</v>
      </c>
      <c r="B786" s="350"/>
      <c r="C786" s="350"/>
      <c r="D786" s="350"/>
      <c r="E786" s="350"/>
      <c r="F786" s="350"/>
      <c r="G786" s="350"/>
      <c r="H786" s="350"/>
      <c r="I786" s="350"/>
      <c r="J786" s="350"/>
      <c r="K786" s="350"/>
    </row>
    <row r="787" spans="1:11">
      <c r="A787" s="32" t="str">
        <f>$A$42</f>
        <v xml:space="preserve">NAME: </v>
      </c>
      <c r="C787" s="1" t="str">
        <f>$D$20</f>
        <v>University of Colorado</v>
      </c>
      <c r="H787" s="31"/>
      <c r="J787" s="5"/>
      <c r="K787" s="30" t="str">
        <f>$K$3</f>
        <v>Date: October 13, 2015</v>
      </c>
    </row>
    <row r="788" spans="1:11">
      <c r="A788" s="25" t="s">
        <v>1</v>
      </c>
      <c r="B788" s="25" t="s">
        <v>1</v>
      </c>
      <c r="C788" s="25" t="s">
        <v>1</v>
      </c>
      <c r="D788" s="25" t="s">
        <v>1</v>
      </c>
      <c r="E788" s="25" t="s">
        <v>1</v>
      </c>
      <c r="F788" s="25" t="s">
        <v>1</v>
      </c>
      <c r="G788" s="11" t="s">
        <v>1</v>
      </c>
      <c r="H788" s="10" t="s">
        <v>1</v>
      </c>
      <c r="I788" s="25" t="s">
        <v>1</v>
      </c>
      <c r="J788" s="11" t="s">
        <v>1</v>
      </c>
      <c r="K788" s="10" t="s">
        <v>1</v>
      </c>
    </row>
    <row r="789" spans="1:11">
      <c r="A789" s="28" t="s">
        <v>15</v>
      </c>
      <c r="E789" s="28" t="s">
        <v>15</v>
      </c>
      <c r="F789" s="7"/>
      <c r="G789" s="27"/>
      <c r="H789" s="26" t="s">
        <v>14</v>
      </c>
      <c r="I789" s="7"/>
      <c r="J789" s="27"/>
      <c r="K789" s="26" t="s">
        <v>13</v>
      </c>
    </row>
    <row r="790" spans="1:11">
      <c r="A790" s="28" t="s">
        <v>11</v>
      </c>
      <c r="C790" s="29" t="s">
        <v>12</v>
      </c>
      <c r="E790" s="28" t="s">
        <v>11</v>
      </c>
      <c r="F790" s="7"/>
      <c r="G790" s="27"/>
      <c r="H790" s="26" t="s">
        <v>10</v>
      </c>
      <c r="I790" s="7"/>
      <c r="J790" s="27"/>
      <c r="K790" s="26" t="s">
        <v>9</v>
      </c>
    </row>
    <row r="791" spans="1:11">
      <c r="A791" s="25" t="s">
        <v>1</v>
      </c>
      <c r="B791" s="25" t="s">
        <v>1</v>
      </c>
      <c r="C791" s="25" t="s">
        <v>1</v>
      </c>
      <c r="D791" s="25" t="s">
        <v>1</v>
      </c>
      <c r="E791" s="25" t="s">
        <v>1</v>
      </c>
      <c r="F791" s="25" t="s">
        <v>1</v>
      </c>
      <c r="G791" s="11" t="s">
        <v>1</v>
      </c>
      <c r="H791" s="10" t="s">
        <v>1</v>
      </c>
      <c r="I791" s="25" t="s">
        <v>1</v>
      </c>
      <c r="J791" s="11" t="s">
        <v>1</v>
      </c>
      <c r="K791" s="10" t="s">
        <v>1</v>
      </c>
    </row>
    <row r="792" spans="1:11">
      <c r="A792" s="16">
        <v>1</v>
      </c>
      <c r="C792" s="1" t="s">
        <v>8</v>
      </c>
      <c r="E792" s="16">
        <v>1</v>
      </c>
      <c r="F792" s="21"/>
      <c r="G792" s="20"/>
      <c r="H792" s="20">
        <v>6926947.7800000003</v>
      </c>
      <c r="I792" s="20"/>
      <c r="J792" s="20"/>
      <c r="K792" s="20">
        <v>6897381</v>
      </c>
    </row>
    <row r="793" spans="1:11">
      <c r="A793" s="16">
        <v>2</v>
      </c>
      <c r="E793" s="16">
        <v>2</v>
      </c>
      <c r="F793" s="21"/>
      <c r="G793" s="20"/>
      <c r="H793" s="20"/>
      <c r="I793" s="20"/>
      <c r="J793" s="20"/>
      <c r="K793" s="20"/>
    </row>
    <row r="794" spans="1:11">
      <c r="A794" s="16">
        <v>3</v>
      </c>
      <c r="C794" s="21"/>
      <c r="E794" s="16">
        <v>3</v>
      </c>
      <c r="F794" s="21"/>
      <c r="G794" s="20"/>
      <c r="H794" s="20"/>
      <c r="I794" s="20"/>
      <c r="J794" s="20"/>
      <c r="K794" s="20"/>
    </row>
    <row r="795" spans="1:11">
      <c r="A795" s="16">
        <v>4</v>
      </c>
      <c r="C795" s="21"/>
      <c r="E795" s="16">
        <v>4</v>
      </c>
      <c r="F795" s="21"/>
      <c r="G795" s="20"/>
      <c r="H795" s="20"/>
      <c r="I795" s="20"/>
      <c r="J795" s="20"/>
      <c r="K795" s="20"/>
    </row>
    <row r="796" spans="1:11">
      <c r="A796" s="16">
        <v>5</v>
      </c>
      <c r="C796" s="9"/>
      <c r="E796" s="16">
        <v>5</v>
      </c>
      <c r="F796" s="21"/>
      <c r="G796" s="20"/>
      <c r="H796" s="20"/>
      <c r="I796" s="20"/>
      <c r="J796" s="20"/>
      <c r="K796" s="20"/>
    </row>
    <row r="797" spans="1:11">
      <c r="A797" s="16">
        <v>6</v>
      </c>
      <c r="C797" s="21"/>
      <c r="E797" s="16">
        <v>6</v>
      </c>
      <c r="F797" s="21"/>
      <c r="G797" s="20"/>
      <c r="H797" s="20"/>
      <c r="I797" s="20"/>
      <c r="J797" s="20"/>
      <c r="K797" s="20"/>
    </row>
    <row r="798" spans="1:11">
      <c r="A798" s="16">
        <v>7</v>
      </c>
      <c r="C798" s="21"/>
      <c r="E798" s="16">
        <v>7</v>
      </c>
      <c r="F798" s="21"/>
      <c r="G798" s="20"/>
      <c r="H798" s="20"/>
      <c r="I798" s="20"/>
      <c r="J798" s="20"/>
      <c r="K798" s="20"/>
    </row>
    <row r="799" spans="1:11">
      <c r="A799" s="16">
        <v>8</v>
      </c>
      <c r="E799" s="16">
        <v>8</v>
      </c>
      <c r="F799" s="21"/>
      <c r="G799" s="20"/>
      <c r="H799" s="20"/>
      <c r="I799" s="20"/>
      <c r="J799" s="20"/>
      <c r="K799" s="20"/>
    </row>
    <row r="800" spans="1:11">
      <c r="A800" s="16">
        <v>9</v>
      </c>
      <c r="E800" s="16">
        <v>9</v>
      </c>
      <c r="F800" s="21"/>
      <c r="G800" s="20"/>
      <c r="H800" s="20"/>
      <c r="I800" s="20"/>
      <c r="J800" s="20"/>
      <c r="K800" s="20"/>
    </row>
    <row r="801" spans="1:11">
      <c r="A801" s="24"/>
      <c r="E801" s="24"/>
      <c r="F801" s="12" t="s">
        <v>1</v>
      </c>
      <c r="G801" s="23" t="s">
        <v>1</v>
      </c>
      <c r="H801" s="23"/>
      <c r="I801" s="23"/>
      <c r="J801" s="23"/>
      <c r="K801" s="23"/>
    </row>
    <row r="802" spans="1:11">
      <c r="A802" s="16">
        <v>10</v>
      </c>
      <c r="C802" s="1" t="s">
        <v>7</v>
      </c>
      <c r="E802" s="16">
        <v>10</v>
      </c>
      <c r="G802" s="15"/>
      <c r="H802" s="20">
        <f>SUM(H792:H800)</f>
        <v>6926947.7800000003</v>
      </c>
      <c r="I802" s="14"/>
      <c r="J802" s="15"/>
      <c r="K802" s="20">
        <f>SUM(K792:K800)</f>
        <v>6897381</v>
      </c>
    </row>
    <row r="803" spans="1:11">
      <c r="A803" s="16"/>
      <c r="E803" s="16"/>
      <c r="F803" s="12" t="s">
        <v>1</v>
      </c>
      <c r="G803" s="23" t="s">
        <v>1</v>
      </c>
      <c r="H803" s="23"/>
      <c r="I803" s="23"/>
      <c r="J803" s="23"/>
      <c r="K803" s="23"/>
    </row>
    <row r="804" spans="1:11">
      <c r="A804" s="16">
        <v>11</v>
      </c>
      <c r="C804" s="21"/>
      <c r="E804" s="16">
        <v>11</v>
      </c>
      <c r="F804" s="21"/>
      <c r="G804" s="20"/>
      <c r="H804" s="20"/>
      <c r="I804" s="20"/>
      <c r="J804" s="20"/>
      <c r="K804" s="20"/>
    </row>
    <row r="805" spans="1:11">
      <c r="A805" s="16">
        <v>12</v>
      </c>
      <c r="C805" s="9" t="s">
        <v>6</v>
      </c>
      <c r="E805" s="16">
        <v>12</v>
      </c>
      <c r="F805" s="21"/>
      <c r="G805" s="20"/>
      <c r="H805" s="20">
        <v>5535108.0499999998</v>
      </c>
      <c r="I805" s="20"/>
      <c r="J805" s="20"/>
      <c r="K805" s="20">
        <v>7664470</v>
      </c>
    </row>
    <row r="806" spans="1:11">
      <c r="A806" s="16">
        <v>13</v>
      </c>
      <c r="C806" s="21" t="s">
        <v>5</v>
      </c>
      <c r="E806" s="16">
        <v>13</v>
      </c>
      <c r="F806" s="21"/>
      <c r="G806" s="20"/>
      <c r="H806" s="20"/>
      <c r="I806" s="20"/>
      <c r="J806" s="20"/>
      <c r="K806" s="20"/>
    </row>
    <row r="807" spans="1:11">
      <c r="A807" s="16">
        <v>14</v>
      </c>
      <c r="E807" s="16">
        <v>14</v>
      </c>
      <c r="F807" s="21"/>
      <c r="G807" s="20"/>
      <c r="H807" s="20"/>
      <c r="I807" s="20"/>
      <c r="J807" s="20"/>
      <c r="K807" s="20"/>
    </row>
    <row r="808" spans="1:11">
      <c r="A808" s="16">
        <v>15</v>
      </c>
      <c r="E808" s="16">
        <v>15</v>
      </c>
      <c r="F808" s="21"/>
      <c r="G808" s="20"/>
      <c r="H808" s="20"/>
      <c r="I808" s="20"/>
      <c r="J808" s="20"/>
      <c r="K808" s="20"/>
    </row>
    <row r="809" spans="1:11">
      <c r="A809" s="16">
        <v>16</v>
      </c>
      <c r="E809" s="16">
        <v>16</v>
      </c>
      <c r="F809" s="21"/>
      <c r="G809" s="20"/>
      <c r="H809" s="20"/>
      <c r="I809" s="20"/>
      <c r="J809" s="20"/>
      <c r="K809" s="20"/>
    </row>
    <row r="810" spans="1:11">
      <c r="A810" s="16">
        <v>17</v>
      </c>
      <c r="C810" s="22"/>
      <c r="D810" s="18"/>
      <c r="E810" s="16">
        <v>17</v>
      </c>
      <c r="F810" s="21"/>
      <c r="G810" s="20"/>
      <c r="H810" s="20"/>
      <c r="I810" s="20"/>
      <c r="J810" s="20"/>
      <c r="K810" s="20"/>
    </row>
    <row r="811" spans="1:11">
      <c r="A811" s="16">
        <v>18</v>
      </c>
      <c r="C811" s="18"/>
      <c r="D811" s="18"/>
      <c r="E811" s="16">
        <v>18</v>
      </c>
      <c r="F811" s="21"/>
      <c r="G811" s="20"/>
      <c r="H811" s="20"/>
      <c r="I811" s="20"/>
      <c r="J811" s="20"/>
      <c r="K811" s="20"/>
    </row>
    <row r="812" spans="1:11">
      <c r="A812" s="16"/>
      <c r="C812" s="19"/>
      <c r="D812" s="18"/>
      <c r="E812" s="16"/>
      <c r="F812" s="12" t="s">
        <v>1</v>
      </c>
      <c r="G812" s="11" t="s">
        <v>1</v>
      </c>
      <c r="H812" s="10"/>
      <c r="I812" s="12"/>
      <c r="J812" s="11"/>
      <c r="K812" s="10"/>
    </row>
    <row r="813" spans="1:11">
      <c r="A813" s="16">
        <v>19</v>
      </c>
      <c r="C813" s="1" t="s">
        <v>4</v>
      </c>
      <c r="D813" s="18"/>
      <c r="E813" s="16">
        <v>19</v>
      </c>
      <c r="G813" s="14"/>
      <c r="H813" s="14">
        <f>SUM(H804:H811)</f>
        <v>5535108.0499999998</v>
      </c>
      <c r="I813" s="20"/>
      <c r="J813" s="20"/>
      <c r="K813" s="14">
        <f>SUM(K804:K811)</f>
        <v>7664470</v>
      </c>
    </row>
    <row r="814" spans="1:11">
      <c r="A814" s="16"/>
      <c r="C814" s="19"/>
      <c r="D814" s="18"/>
      <c r="E814" s="16"/>
      <c r="F814" s="12" t="s">
        <v>1</v>
      </c>
      <c r="G814" s="11" t="s">
        <v>1</v>
      </c>
      <c r="H814" s="10"/>
      <c r="I814" s="12"/>
      <c r="J814" s="11"/>
      <c r="K814" s="10"/>
    </row>
    <row r="815" spans="1:11">
      <c r="A815" s="16"/>
      <c r="C815" s="18"/>
      <c r="D815" s="18"/>
      <c r="E815" s="16"/>
      <c r="H815" s="17"/>
    </row>
    <row r="816" spans="1:11">
      <c r="A816" s="16">
        <v>20</v>
      </c>
      <c r="C816" s="9" t="s">
        <v>3</v>
      </c>
      <c r="E816" s="16">
        <v>20</v>
      </c>
      <c r="G816" s="15"/>
      <c r="H816" s="14">
        <f>SUM(H802,H813)</f>
        <v>12462055.83</v>
      </c>
      <c r="I816" s="14"/>
      <c r="J816" s="15"/>
      <c r="K816" s="14">
        <f>SUM(K802,K813)</f>
        <v>14561851</v>
      </c>
    </row>
    <row r="817" spans="3:11">
      <c r="C817" s="13" t="s">
        <v>2</v>
      </c>
      <c r="E817" s="6"/>
      <c r="F817" s="12" t="s">
        <v>1</v>
      </c>
      <c r="G817" s="11" t="s">
        <v>1</v>
      </c>
      <c r="H817" s="10"/>
      <c r="I817" s="12"/>
      <c r="J817" s="11"/>
      <c r="K817" s="10"/>
    </row>
    <row r="818" spans="3:11">
      <c r="C818" s="9" t="s">
        <v>0</v>
      </c>
    </row>
    <row r="819" spans="3:11">
      <c r="D819" s="9"/>
      <c r="G819" s="5"/>
      <c r="H819" s="4"/>
      <c r="I819" s="8"/>
      <c r="J819" s="5"/>
      <c r="K819" s="4"/>
    </row>
    <row r="820" spans="3:11">
      <c r="D820" s="9"/>
      <c r="G820" s="5"/>
      <c r="H820" s="4"/>
      <c r="I820" s="8"/>
      <c r="J820" s="5"/>
      <c r="K820" s="4"/>
    </row>
    <row r="821" spans="3:11">
      <c r="D821" s="9"/>
      <c r="G821" s="5"/>
      <c r="H821" s="4"/>
      <c r="I821" s="8"/>
      <c r="J821" s="5"/>
      <c r="K821" s="4"/>
    </row>
    <row r="822" spans="3:11">
      <c r="D822" s="9"/>
      <c r="G822" s="5"/>
      <c r="H822" s="4"/>
      <c r="I822" s="8"/>
      <c r="J822" s="5"/>
      <c r="K822" s="4"/>
    </row>
    <row r="823" spans="3:11">
      <c r="D823" s="9"/>
      <c r="G823" s="5"/>
      <c r="H823" s="4"/>
      <c r="I823" s="8"/>
      <c r="J823" s="5"/>
      <c r="K823" s="4"/>
    </row>
    <row r="824" spans="3:11">
      <c r="D824" s="9"/>
      <c r="G824" s="5"/>
      <c r="H824" s="4"/>
      <c r="I824" s="8"/>
      <c r="J824" s="5"/>
      <c r="K824" s="4"/>
    </row>
    <row r="825" spans="3:11">
      <c r="D825" s="9"/>
      <c r="G825" s="5"/>
      <c r="H825" s="4"/>
      <c r="I825" s="8"/>
      <c r="J825" s="5"/>
      <c r="K825" s="4"/>
    </row>
    <row r="826" spans="3:11">
      <c r="D826" s="9"/>
      <c r="G826" s="5"/>
      <c r="H826" s="4"/>
      <c r="I826" s="8"/>
      <c r="J826" s="5"/>
      <c r="K826" s="4"/>
    </row>
    <row r="827" spans="3:11">
      <c r="D827" s="9"/>
      <c r="G827" s="5"/>
      <c r="H827" s="4"/>
      <c r="I827" s="8"/>
      <c r="J827" s="5"/>
      <c r="K827" s="4"/>
    </row>
    <row r="828" spans="3:11">
      <c r="D828" s="9"/>
      <c r="G828" s="5"/>
      <c r="H828" s="4"/>
      <c r="I828" s="8"/>
      <c r="J828" s="5"/>
      <c r="K828" s="4"/>
    </row>
    <row r="829" spans="3:11">
      <c r="D829" s="9"/>
      <c r="G829" s="5"/>
      <c r="H829" s="4"/>
      <c r="I829" s="8"/>
      <c r="J829" s="5"/>
      <c r="K829" s="4"/>
    </row>
    <row r="830" spans="3:11">
      <c r="D830" s="9"/>
      <c r="G830" s="5"/>
      <c r="H830" s="4"/>
      <c r="I830" s="8"/>
      <c r="J830" s="5"/>
      <c r="K830" s="4"/>
    </row>
    <row r="831" spans="3:11">
      <c r="D831" s="9"/>
      <c r="G831" s="5"/>
      <c r="H831" s="4"/>
      <c r="I831" s="8"/>
      <c r="J831" s="5"/>
      <c r="K831" s="4"/>
    </row>
    <row r="832" spans="3:11">
      <c r="D832" s="9"/>
      <c r="G832" s="5"/>
      <c r="H832" s="4"/>
      <c r="I832" s="8"/>
      <c r="J832" s="5"/>
      <c r="K832" s="4"/>
    </row>
    <row r="833" spans="4:11">
      <c r="D833" s="9"/>
      <c r="G833" s="5"/>
      <c r="H833" s="4"/>
      <c r="I833" s="8"/>
      <c r="J833" s="5"/>
      <c r="K833" s="4"/>
    </row>
    <row r="834" spans="4:11">
      <c r="D834" s="9"/>
      <c r="G834" s="5"/>
      <c r="H834" s="4"/>
      <c r="I834" s="8"/>
      <c r="J834" s="5"/>
      <c r="K834" s="4"/>
    </row>
    <row r="835" spans="4:11">
      <c r="D835" s="9"/>
      <c r="G835" s="5"/>
      <c r="H835" s="4"/>
      <c r="I835" s="8"/>
      <c r="J835" s="5"/>
      <c r="K835" s="4"/>
    </row>
    <row r="836" spans="4:11">
      <c r="D836" s="9"/>
      <c r="G836" s="5"/>
      <c r="H836" s="4"/>
      <c r="I836" s="8"/>
      <c r="J836" s="5"/>
      <c r="K836" s="4"/>
    </row>
    <row r="837" spans="4:11">
      <c r="D837" s="9"/>
      <c r="G837" s="5"/>
      <c r="H837" s="4"/>
      <c r="I837" s="8"/>
      <c r="J837" s="5"/>
      <c r="K837" s="4"/>
    </row>
    <row r="838" spans="4:11">
      <c r="D838" s="9"/>
      <c r="G838" s="5"/>
      <c r="H838" s="4"/>
      <c r="I838" s="8"/>
      <c r="J838" s="5"/>
      <c r="K838" s="4"/>
    </row>
    <row r="839" spans="4:11">
      <c r="D839" s="9"/>
      <c r="G839" s="5"/>
      <c r="H839" s="4"/>
      <c r="I839" s="8"/>
      <c r="J839" s="5"/>
      <c r="K839" s="4"/>
    </row>
    <row r="840" spans="4:11">
      <c r="D840" s="9"/>
      <c r="G840" s="5"/>
      <c r="H840" s="4"/>
      <c r="I840" s="8"/>
      <c r="J840" s="5"/>
      <c r="K840" s="4"/>
    </row>
    <row r="841" spans="4:11">
      <c r="D841" s="9"/>
      <c r="G841" s="5"/>
      <c r="H841" s="4"/>
      <c r="I841" s="8"/>
      <c r="J841" s="5"/>
      <c r="K841" s="4"/>
    </row>
    <row r="842" spans="4:11">
      <c r="D842" s="9"/>
      <c r="G842" s="5"/>
      <c r="H842" s="4"/>
      <c r="I842" s="8"/>
      <c r="J842" s="5"/>
      <c r="K842" s="4"/>
    </row>
    <row r="843" spans="4:11">
      <c r="D843" s="9"/>
      <c r="G843" s="5"/>
      <c r="H843" s="4"/>
      <c r="I843" s="8"/>
      <c r="J843" s="5"/>
      <c r="K843" s="4"/>
    </row>
    <row r="882" spans="4:11">
      <c r="D882" s="7"/>
      <c r="F882" s="6"/>
      <c r="G882" s="5"/>
      <c r="H882" s="4"/>
      <c r="J882" s="5"/>
      <c r="K882" s="4"/>
    </row>
  </sheetData>
  <mergeCells count="31">
    <mergeCell ref="A711:K711"/>
    <mergeCell ref="C745:J745"/>
    <mergeCell ref="A749:K749"/>
    <mergeCell ref="A786:K786"/>
    <mergeCell ref="A489:K489"/>
    <mergeCell ref="A526:K526"/>
    <mergeCell ref="A563:K563"/>
    <mergeCell ref="A600:K600"/>
    <mergeCell ref="A637:K637"/>
    <mergeCell ref="A674:K674"/>
    <mergeCell ref="A41:K41"/>
    <mergeCell ref="A450:K450"/>
    <mergeCell ref="C79:J79"/>
    <mergeCell ref="A84:K84"/>
    <mergeCell ref="C121:J121"/>
    <mergeCell ref="A128:K128"/>
    <mergeCell ref="C135:D135"/>
    <mergeCell ref="C139:D139"/>
    <mergeCell ref="A175:K175"/>
    <mergeCell ref="C213:I213"/>
    <mergeCell ref="B227:K227"/>
    <mergeCell ref="C321:J321"/>
    <mergeCell ref="A412:K412"/>
    <mergeCell ref="G219:J220"/>
    <mergeCell ref="A264:K265"/>
    <mergeCell ref="A268:K269"/>
    <mergeCell ref="A5:K5"/>
    <mergeCell ref="A8:K8"/>
    <mergeCell ref="A9:K9"/>
    <mergeCell ref="A20:C20"/>
    <mergeCell ref="A36:K36"/>
  </mergeCells>
  <pageMargins left="0.7" right="0.7" top="0.75" bottom="0.75" header="0.3" footer="0.3"/>
  <pageSetup scale="53" fitToHeight="47" orientation="landscape" r:id="rId1"/>
  <rowBreaks count="19" manualBreakCount="19">
    <brk id="39" max="12" man="1"/>
    <brk id="82" max="12"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882"/>
  <sheetViews>
    <sheetView showGridLines="0" zoomScaleNormal="100" zoomScaleSheetLayoutView="55" workbookViewId="0"/>
  </sheetViews>
  <sheetFormatPr defaultColWidth="11" defaultRowHeight="12"/>
  <cols>
    <col min="1" max="1" width="5.28515625" style="1" customWidth="1"/>
    <col min="2" max="2" width="2.140625" style="1" customWidth="1"/>
    <col min="3" max="3" width="35" style="1" customWidth="1"/>
    <col min="4" max="4" width="32.7109375" style="1" customWidth="1"/>
    <col min="5" max="5" width="9.28515625" style="1" customWidth="1"/>
    <col min="6" max="6" width="8.5703125" style="1" customWidth="1"/>
    <col min="7" max="7" width="17" style="3" customWidth="1"/>
    <col min="8" max="8" width="17" style="2" customWidth="1"/>
    <col min="9" max="9" width="7.5703125" style="1" customWidth="1"/>
    <col min="10" max="10" width="15.140625" style="3" customWidth="1"/>
    <col min="11" max="11" width="19.42578125" style="2" customWidth="1"/>
    <col min="12" max="256" width="11" style="1"/>
    <col min="257" max="257" width="5.28515625" style="1" customWidth="1"/>
    <col min="258" max="258" width="2.140625" style="1" customWidth="1"/>
    <col min="259" max="259" width="35" style="1" customWidth="1"/>
    <col min="260" max="260" width="32.7109375" style="1" customWidth="1"/>
    <col min="261" max="261" width="9.28515625" style="1" customWidth="1"/>
    <col min="262" max="262" width="8.5703125" style="1" customWidth="1"/>
    <col min="263" max="264" width="17" style="1" customWidth="1"/>
    <col min="265" max="265" width="7.5703125" style="1" customWidth="1"/>
    <col min="266" max="266" width="15.140625" style="1" customWidth="1"/>
    <col min="267" max="267" width="19.42578125" style="1" customWidth="1"/>
    <col min="268" max="512" width="11" style="1"/>
    <col min="513" max="513" width="5.28515625" style="1" customWidth="1"/>
    <col min="514" max="514" width="2.140625" style="1" customWidth="1"/>
    <col min="515" max="515" width="35" style="1" customWidth="1"/>
    <col min="516" max="516" width="32.7109375" style="1" customWidth="1"/>
    <col min="517" max="517" width="9.28515625" style="1" customWidth="1"/>
    <col min="518" max="518" width="8.5703125" style="1" customWidth="1"/>
    <col min="519" max="520" width="17" style="1" customWidth="1"/>
    <col min="521" max="521" width="7.5703125" style="1" customWidth="1"/>
    <col min="522" max="522" width="15.140625" style="1" customWidth="1"/>
    <col min="523" max="523" width="19.42578125" style="1" customWidth="1"/>
    <col min="524" max="768" width="11" style="1"/>
    <col min="769" max="769" width="5.28515625" style="1" customWidth="1"/>
    <col min="770" max="770" width="2.140625" style="1" customWidth="1"/>
    <col min="771" max="771" width="35" style="1" customWidth="1"/>
    <col min="772" max="772" width="32.7109375" style="1" customWidth="1"/>
    <col min="773" max="773" width="9.28515625" style="1" customWidth="1"/>
    <col min="774" max="774" width="8.5703125" style="1" customWidth="1"/>
    <col min="775" max="776" width="17" style="1" customWidth="1"/>
    <col min="777" max="777" width="7.5703125" style="1" customWidth="1"/>
    <col min="778" max="778" width="15.140625" style="1" customWidth="1"/>
    <col min="779" max="779" width="19.42578125" style="1" customWidth="1"/>
    <col min="780" max="1024" width="11" style="1"/>
    <col min="1025" max="1025" width="5.28515625" style="1" customWidth="1"/>
    <col min="1026" max="1026" width="2.140625" style="1" customWidth="1"/>
    <col min="1027" max="1027" width="35" style="1" customWidth="1"/>
    <col min="1028" max="1028" width="32.7109375" style="1" customWidth="1"/>
    <col min="1029" max="1029" width="9.28515625" style="1" customWidth="1"/>
    <col min="1030" max="1030" width="8.5703125" style="1" customWidth="1"/>
    <col min="1031" max="1032" width="17" style="1" customWidth="1"/>
    <col min="1033" max="1033" width="7.5703125" style="1" customWidth="1"/>
    <col min="1034" max="1034" width="15.140625" style="1" customWidth="1"/>
    <col min="1035" max="1035" width="19.42578125" style="1" customWidth="1"/>
    <col min="1036" max="1280" width="11" style="1"/>
    <col min="1281" max="1281" width="5.28515625" style="1" customWidth="1"/>
    <col min="1282" max="1282" width="2.140625" style="1" customWidth="1"/>
    <col min="1283" max="1283" width="35" style="1" customWidth="1"/>
    <col min="1284" max="1284" width="32.7109375" style="1" customWidth="1"/>
    <col min="1285" max="1285" width="9.28515625" style="1" customWidth="1"/>
    <col min="1286" max="1286" width="8.5703125" style="1" customWidth="1"/>
    <col min="1287" max="1288" width="17" style="1" customWidth="1"/>
    <col min="1289" max="1289" width="7.5703125" style="1" customWidth="1"/>
    <col min="1290" max="1290" width="15.140625" style="1" customWidth="1"/>
    <col min="1291" max="1291" width="19.42578125" style="1" customWidth="1"/>
    <col min="1292" max="1536" width="11" style="1"/>
    <col min="1537" max="1537" width="5.28515625" style="1" customWidth="1"/>
    <col min="1538" max="1538" width="2.140625" style="1" customWidth="1"/>
    <col min="1539" max="1539" width="35" style="1" customWidth="1"/>
    <col min="1540" max="1540" width="32.7109375" style="1" customWidth="1"/>
    <col min="1541" max="1541" width="9.28515625" style="1" customWidth="1"/>
    <col min="1542" max="1542" width="8.5703125" style="1" customWidth="1"/>
    <col min="1543" max="1544" width="17" style="1" customWidth="1"/>
    <col min="1545" max="1545" width="7.5703125" style="1" customWidth="1"/>
    <col min="1546" max="1546" width="15.140625" style="1" customWidth="1"/>
    <col min="1547" max="1547" width="19.42578125" style="1" customWidth="1"/>
    <col min="1548" max="1792" width="11" style="1"/>
    <col min="1793" max="1793" width="5.28515625" style="1" customWidth="1"/>
    <col min="1794" max="1794" width="2.140625" style="1" customWidth="1"/>
    <col min="1795" max="1795" width="35" style="1" customWidth="1"/>
    <col min="1796" max="1796" width="32.7109375" style="1" customWidth="1"/>
    <col min="1797" max="1797" width="9.28515625" style="1" customWidth="1"/>
    <col min="1798" max="1798" width="8.5703125" style="1" customWidth="1"/>
    <col min="1799" max="1800" width="17" style="1" customWidth="1"/>
    <col min="1801" max="1801" width="7.5703125" style="1" customWidth="1"/>
    <col min="1802" max="1802" width="15.140625" style="1" customWidth="1"/>
    <col min="1803" max="1803" width="19.42578125" style="1" customWidth="1"/>
    <col min="1804" max="2048" width="11" style="1"/>
    <col min="2049" max="2049" width="5.28515625" style="1" customWidth="1"/>
    <col min="2050" max="2050" width="2.140625" style="1" customWidth="1"/>
    <col min="2051" max="2051" width="35" style="1" customWidth="1"/>
    <col min="2052" max="2052" width="32.7109375" style="1" customWidth="1"/>
    <col min="2053" max="2053" width="9.28515625" style="1" customWidth="1"/>
    <col min="2054" max="2054" width="8.5703125" style="1" customWidth="1"/>
    <col min="2055" max="2056" width="17" style="1" customWidth="1"/>
    <col min="2057" max="2057" width="7.5703125" style="1" customWidth="1"/>
    <col min="2058" max="2058" width="15.140625" style="1" customWidth="1"/>
    <col min="2059" max="2059" width="19.42578125" style="1" customWidth="1"/>
    <col min="2060" max="2304" width="11" style="1"/>
    <col min="2305" max="2305" width="5.28515625" style="1" customWidth="1"/>
    <col min="2306" max="2306" width="2.140625" style="1" customWidth="1"/>
    <col min="2307" max="2307" width="35" style="1" customWidth="1"/>
    <col min="2308" max="2308" width="32.7109375" style="1" customWidth="1"/>
    <col min="2309" max="2309" width="9.28515625" style="1" customWidth="1"/>
    <col min="2310" max="2310" width="8.5703125" style="1" customWidth="1"/>
    <col min="2311" max="2312" width="17" style="1" customWidth="1"/>
    <col min="2313" max="2313" width="7.5703125" style="1" customWidth="1"/>
    <col min="2314" max="2314" width="15.140625" style="1" customWidth="1"/>
    <col min="2315" max="2315" width="19.42578125" style="1" customWidth="1"/>
    <col min="2316" max="2560" width="11" style="1"/>
    <col min="2561" max="2561" width="5.28515625" style="1" customWidth="1"/>
    <col min="2562" max="2562" width="2.140625" style="1" customWidth="1"/>
    <col min="2563" max="2563" width="35" style="1" customWidth="1"/>
    <col min="2564" max="2564" width="32.7109375" style="1" customWidth="1"/>
    <col min="2565" max="2565" width="9.28515625" style="1" customWidth="1"/>
    <col min="2566" max="2566" width="8.5703125" style="1" customWidth="1"/>
    <col min="2567" max="2568" width="17" style="1" customWidth="1"/>
    <col min="2569" max="2569" width="7.5703125" style="1" customWidth="1"/>
    <col min="2570" max="2570" width="15.140625" style="1" customWidth="1"/>
    <col min="2571" max="2571" width="19.42578125" style="1" customWidth="1"/>
    <col min="2572" max="2816" width="11" style="1"/>
    <col min="2817" max="2817" width="5.28515625" style="1" customWidth="1"/>
    <col min="2818" max="2818" width="2.140625" style="1" customWidth="1"/>
    <col min="2819" max="2819" width="35" style="1" customWidth="1"/>
    <col min="2820" max="2820" width="32.7109375" style="1" customWidth="1"/>
    <col min="2821" max="2821" width="9.28515625" style="1" customWidth="1"/>
    <col min="2822" max="2822" width="8.5703125" style="1" customWidth="1"/>
    <col min="2823" max="2824" width="17" style="1" customWidth="1"/>
    <col min="2825" max="2825" width="7.5703125" style="1" customWidth="1"/>
    <col min="2826" max="2826" width="15.140625" style="1" customWidth="1"/>
    <col min="2827" max="2827" width="19.42578125" style="1" customWidth="1"/>
    <col min="2828" max="3072" width="11" style="1"/>
    <col min="3073" max="3073" width="5.28515625" style="1" customWidth="1"/>
    <col min="3074" max="3074" width="2.140625" style="1" customWidth="1"/>
    <col min="3075" max="3075" width="35" style="1" customWidth="1"/>
    <col min="3076" max="3076" width="32.7109375" style="1" customWidth="1"/>
    <col min="3077" max="3077" width="9.28515625" style="1" customWidth="1"/>
    <col min="3078" max="3078" width="8.5703125" style="1" customWidth="1"/>
    <col min="3079" max="3080" width="17" style="1" customWidth="1"/>
    <col min="3081" max="3081" width="7.5703125" style="1" customWidth="1"/>
    <col min="3082" max="3082" width="15.140625" style="1" customWidth="1"/>
    <col min="3083" max="3083" width="19.42578125" style="1" customWidth="1"/>
    <col min="3084" max="3328" width="11" style="1"/>
    <col min="3329" max="3329" width="5.28515625" style="1" customWidth="1"/>
    <col min="3330" max="3330" width="2.140625" style="1" customWidth="1"/>
    <col min="3331" max="3331" width="35" style="1" customWidth="1"/>
    <col min="3332" max="3332" width="32.7109375" style="1" customWidth="1"/>
    <col min="3333" max="3333" width="9.28515625" style="1" customWidth="1"/>
    <col min="3334" max="3334" width="8.5703125" style="1" customWidth="1"/>
    <col min="3335" max="3336" width="17" style="1" customWidth="1"/>
    <col min="3337" max="3337" width="7.5703125" style="1" customWidth="1"/>
    <col min="3338" max="3338" width="15.140625" style="1" customWidth="1"/>
    <col min="3339" max="3339" width="19.42578125" style="1" customWidth="1"/>
    <col min="3340" max="3584" width="11" style="1"/>
    <col min="3585" max="3585" width="5.28515625" style="1" customWidth="1"/>
    <col min="3586" max="3586" width="2.140625" style="1" customWidth="1"/>
    <col min="3587" max="3587" width="35" style="1" customWidth="1"/>
    <col min="3588" max="3588" width="32.7109375" style="1" customWidth="1"/>
    <col min="3589" max="3589" width="9.28515625" style="1" customWidth="1"/>
    <col min="3590" max="3590" width="8.5703125" style="1" customWidth="1"/>
    <col min="3591" max="3592" width="17" style="1" customWidth="1"/>
    <col min="3593" max="3593" width="7.5703125" style="1" customWidth="1"/>
    <col min="3594" max="3594" width="15.140625" style="1" customWidth="1"/>
    <col min="3595" max="3595" width="19.42578125" style="1" customWidth="1"/>
    <col min="3596" max="3840" width="11" style="1"/>
    <col min="3841" max="3841" width="5.28515625" style="1" customWidth="1"/>
    <col min="3842" max="3842" width="2.140625" style="1" customWidth="1"/>
    <col min="3843" max="3843" width="35" style="1" customWidth="1"/>
    <col min="3844" max="3844" width="32.7109375" style="1" customWidth="1"/>
    <col min="3845" max="3845" width="9.28515625" style="1" customWidth="1"/>
    <col min="3846" max="3846" width="8.5703125" style="1" customWidth="1"/>
    <col min="3847" max="3848" width="17" style="1" customWidth="1"/>
    <col min="3849" max="3849" width="7.5703125" style="1" customWidth="1"/>
    <col min="3850" max="3850" width="15.140625" style="1" customWidth="1"/>
    <col min="3851" max="3851" width="19.42578125" style="1" customWidth="1"/>
    <col min="3852" max="4096" width="11" style="1"/>
    <col min="4097" max="4097" width="5.28515625" style="1" customWidth="1"/>
    <col min="4098" max="4098" width="2.140625" style="1" customWidth="1"/>
    <col min="4099" max="4099" width="35" style="1" customWidth="1"/>
    <col min="4100" max="4100" width="32.7109375" style="1" customWidth="1"/>
    <col min="4101" max="4101" width="9.28515625" style="1" customWidth="1"/>
    <col min="4102" max="4102" width="8.5703125" style="1" customWidth="1"/>
    <col min="4103" max="4104" width="17" style="1" customWidth="1"/>
    <col min="4105" max="4105" width="7.5703125" style="1" customWidth="1"/>
    <col min="4106" max="4106" width="15.140625" style="1" customWidth="1"/>
    <col min="4107" max="4107" width="19.42578125" style="1" customWidth="1"/>
    <col min="4108" max="4352" width="11" style="1"/>
    <col min="4353" max="4353" width="5.28515625" style="1" customWidth="1"/>
    <col min="4354" max="4354" width="2.140625" style="1" customWidth="1"/>
    <col min="4355" max="4355" width="35" style="1" customWidth="1"/>
    <col min="4356" max="4356" width="32.7109375" style="1" customWidth="1"/>
    <col min="4357" max="4357" width="9.28515625" style="1" customWidth="1"/>
    <col min="4358" max="4358" width="8.5703125" style="1" customWidth="1"/>
    <col min="4359" max="4360" width="17" style="1" customWidth="1"/>
    <col min="4361" max="4361" width="7.5703125" style="1" customWidth="1"/>
    <col min="4362" max="4362" width="15.140625" style="1" customWidth="1"/>
    <col min="4363" max="4363" width="19.42578125" style="1" customWidth="1"/>
    <col min="4364" max="4608" width="11" style="1"/>
    <col min="4609" max="4609" width="5.28515625" style="1" customWidth="1"/>
    <col min="4610" max="4610" width="2.140625" style="1" customWidth="1"/>
    <col min="4611" max="4611" width="35" style="1" customWidth="1"/>
    <col min="4612" max="4612" width="32.7109375" style="1" customWidth="1"/>
    <col min="4613" max="4613" width="9.28515625" style="1" customWidth="1"/>
    <col min="4614" max="4614" width="8.5703125" style="1" customWidth="1"/>
    <col min="4615" max="4616" width="17" style="1" customWidth="1"/>
    <col min="4617" max="4617" width="7.5703125" style="1" customWidth="1"/>
    <col min="4618" max="4618" width="15.140625" style="1" customWidth="1"/>
    <col min="4619" max="4619" width="19.42578125" style="1" customWidth="1"/>
    <col min="4620" max="4864" width="11" style="1"/>
    <col min="4865" max="4865" width="5.28515625" style="1" customWidth="1"/>
    <col min="4866" max="4866" width="2.140625" style="1" customWidth="1"/>
    <col min="4867" max="4867" width="35" style="1" customWidth="1"/>
    <col min="4868" max="4868" width="32.7109375" style="1" customWidth="1"/>
    <col min="4869" max="4869" width="9.28515625" style="1" customWidth="1"/>
    <col min="4870" max="4870" width="8.5703125" style="1" customWidth="1"/>
    <col min="4871" max="4872" width="17" style="1" customWidth="1"/>
    <col min="4873" max="4873" width="7.5703125" style="1" customWidth="1"/>
    <col min="4874" max="4874" width="15.140625" style="1" customWidth="1"/>
    <col min="4875" max="4875" width="19.42578125" style="1" customWidth="1"/>
    <col min="4876" max="5120" width="11" style="1"/>
    <col min="5121" max="5121" width="5.28515625" style="1" customWidth="1"/>
    <col min="5122" max="5122" width="2.140625" style="1" customWidth="1"/>
    <col min="5123" max="5123" width="35" style="1" customWidth="1"/>
    <col min="5124" max="5124" width="32.7109375" style="1" customWidth="1"/>
    <col min="5125" max="5125" width="9.28515625" style="1" customWidth="1"/>
    <col min="5126" max="5126" width="8.5703125" style="1" customWidth="1"/>
    <col min="5127" max="5128" width="17" style="1" customWidth="1"/>
    <col min="5129" max="5129" width="7.5703125" style="1" customWidth="1"/>
    <col min="5130" max="5130" width="15.140625" style="1" customWidth="1"/>
    <col min="5131" max="5131" width="19.42578125" style="1" customWidth="1"/>
    <col min="5132" max="5376" width="11" style="1"/>
    <col min="5377" max="5377" width="5.28515625" style="1" customWidth="1"/>
    <col min="5378" max="5378" width="2.140625" style="1" customWidth="1"/>
    <col min="5379" max="5379" width="35" style="1" customWidth="1"/>
    <col min="5380" max="5380" width="32.7109375" style="1" customWidth="1"/>
    <col min="5381" max="5381" width="9.28515625" style="1" customWidth="1"/>
    <col min="5382" max="5382" width="8.5703125" style="1" customWidth="1"/>
    <col min="5383" max="5384" width="17" style="1" customWidth="1"/>
    <col min="5385" max="5385" width="7.5703125" style="1" customWidth="1"/>
    <col min="5386" max="5386" width="15.140625" style="1" customWidth="1"/>
    <col min="5387" max="5387" width="19.42578125" style="1" customWidth="1"/>
    <col min="5388" max="5632" width="11" style="1"/>
    <col min="5633" max="5633" width="5.28515625" style="1" customWidth="1"/>
    <col min="5634" max="5634" width="2.140625" style="1" customWidth="1"/>
    <col min="5635" max="5635" width="35" style="1" customWidth="1"/>
    <col min="5636" max="5636" width="32.7109375" style="1" customWidth="1"/>
    <col min="5637" max="5637" width="9.28515625" style="1" customWidth="1"/>
    <col min="5638" max="5638" width="8.5703125" style="1" customWidth="1"/>
    <col min="5639" max="5640" width="17" style="1" customWidth="1"/>
    <col min="5641" max="5641" width="7.5703125" style="1" customWidth="1"/>
    <col min="5642" max="5642" width="15.140625" style="1" customWidth="1"/>
    <col min="5643" max="5643" width="19.42578125" style="1" customWidth="1"/>
    <col min="5644" max="5888" width="11" style="1"/>
    <col min="5889" max="5889" width="5.28515625" style="1" customWidth="1"/>
    <col min="5890" max="5890" width="2.140625" style="1" customWidth="1"/>
    <col min="5891" max="5891" width="35" style="1" customWidth="1"/>
    <col min="5892" max="5892" width="32.7109375" style="1" customWidth="1"/>
    <col min="5893" max="5893" width="9.28515625" style="1" customWidth="1"/>
    <col min="5894" max="5894" width="8.5703125" style="1" customWidth="1"/>
    <col min="5895" max="5896" width="17" style="1" customWidth="1"/>
    <col min="5897" max="5897" width="7.5703125" style="1" customWidth="1"/>
    <col min="5898" max="5898" width="15.140625" style="1" customWidth="1"/>
    <col min="5899" max="5899" width="19.42578125" style="1" customWidth="1"/>
    <col min="5900" max="6144" width="11" style="1"/>
    <col min="6145" max="6145" width="5.28515625" style="1" customWidth="1"/>
    <col min="6146" max="6146" width="2.140625" style="1" customWidth="1"/>
    <col min="6147" max="6147" width="35" style="1" customWidth="1"/>
    <col min="6148" max="6148" width="32.7109375" style="1" customWidth="1"/>
    <col min="6149" max="6149" width="9.28515625" style="1" customWidth="1"/>
    <col min="6150" max="6150" width="8.5703125" style="1" customWidth="1"/>
    <col min="6151" max="6152" width="17" style="1" customWidth="1"/>
    <col min="6153" max="6153" width="7.5703125" style="1" customWidth="1"/>
    <col min="6154" max="6154" width="15.140625" style="1" customWidth="1"/>
    <col min="6155" max="6155" width="19.42578125" style="1" customWidth="1"/>
    <col min="6156" max="6400" width="11" style="1"/>
    <col min="6401" max="6401" width="5.28515625" style="1" customWidth="1"/>
    <col min="6402" max="6402" width="2.140625" style="1" customWidth="1"/>
    <col min="6403" max="6403" width="35" style="1" customWidth="1"/>
    <col min="6404" max="6404" width="32.7109375" style="1" customWidth="1"/>
    <col min="6405" max="6405" width="9.28515625" style="1" customWidth="1"/>
    <col min="6406" max="6406" width="8.5703125" style="1" customWidth="1"/>
    <col min="6407" max="6408" width="17" style="1" customWidth="1"/>
    <col min="6409" max="6409" width="7.5703125" style="1" customWidth="1"/>
    <col min="6410" max="6410" width="15.140625" style="1" customWidth="1"/>
    <col min="6411" max="6411" width="19.42578125" style="1" customWidth="1"/>
    <col min="6412" max="6656" width="11" style="1"/>
    <col min="6657" max="6657" width="5.28515625" style="1" customWidth="1"/>
    <col min="6658" max="6658" width="2.140625" style="1" customWidth="1"/>
    <col min="6659" max="6659" width="35" style="1" customWidth="1"/>
    <col min="6660" max="6660" width="32.7109375" style="1" customWidth="1"/>
    <col min="6661" max="6661" width="9.28515625" style="1" customWidth="1"/>
    <col min="6662" max="6662" width="8.5703125" style="1" customWidth="1"/>
    <col min="6663" max="6664" width="17" style="1" customWidth="1"/>
    <col min="6665" max="6665" width="7.5703125" style="1" customWidth="1"/>
    <col min="6666" max="6666" width="15.140625" style="1" customWidth="1"/>
    <col min="6667" max="6667" width="19.42578125" style="1" customWidth="1"/>
    <col min="6668" max="6912" width="11" style="1"/>
    <col min="6913" max="6913" width="5.28515625" style="1" customWidth="1"/>
    <col min="6914" max="6914" width="2.140625" style="1" customWidth="1"/>
    <col min="6915" max="6915" width="35" style="1" customWidth="1"/>
    <col min="6916" max="6916" width="32.7109375" style="1" customWidth="1"/>
    <col min="6917" max="6917" width="9.28515625" style="1" customWidth="1"/>
    <col min="6918" max="6918" width="8.5703125" style="1" customWidth="1"/>
    <col min="6919" max="6920" width="17" style="1" customWidth="1"/>
    <col min="6921" max="6921" width="7.5703125" style="1" customWidth="1"/>
    <col min="6922" max="6922" width="15.140625" style="1" customWidth="1"/>
    <col min="6923" max="6923" width="19.42578125" style="1" customWidth="1"/>
    <col min="6924" max="7168" width="11" style="1"/>
    <col min="7169" max="7169" width="5.28515625" style="1" customWidth="1"/>
    <col min="7170" max="7170" width="2.140625" style="1" customWidth="1"/>
    <col min="7171" max="7171" width="35" style="1" customWidth="1"/>
    <col min="7172" max="7172" width="32.7109375" style="1" customWidth="1"/>
    <col min="7173" max="7173" width="9.28515625" style="1" customWidth="1"/>
    <col min="7174" max="7174" width="8.5703125" style="1" customWidth="1"/>
    <col min="7175" max="7176" width="17" style="1" customWidth="1"/>
    <col min="7177" max="7177" width="7.5703125" style="1" customWidth="1"/>
    <col min="7178" max="7178" width="15.140625" style="1" customWidth="1"/>
    <col min="7179" max="7179" width="19.42578125" style="1" customWidth="1"/>
    <col min="7180" max="7424" width="11" style="1"/>
    <col min="7425" max="7425" width="5.28515625" style="1" customWidth="1"/>
    <col min="7426" max="7426" width="2.140625" style="1" customWidth="1"/>
    <col min="7427" max="7427" width="35" style="1" customWidth="1"/>
    <col min="7428" max="7428" width="32.7109375" style="1" customWidth="1"/>
    <col min="7429" max="7429" width="9.28515625" style="1" customWidth="1"/>
    <col min="7430" max="7430" width="8.5703125" style="1" customWidth="1"/>
    <col min="7431" max="7432" width="17" style="1" customWidth="1"/>
    <col min="7433" max="7433" width="7.5703125" style="1" customWidth="1"/>
    <col min="7434" max="7434" width="15.140625" style="1" customWidth="1"/>
    <col min="7435" max="7435" width="19.42578125" style="1" customWidth="1"/>
    <col min="7436" max="7680" width="11" style="1"/>
    <col min="7681" max="7681" width="5.28515625" style="1" customWidth="1"/>
    <col min="7682" max="7682" width="2.140625" style="1" customWidth="1"/>
    <col min="7683" max="7683" width="35" style="1" customWidth="1"/>
    <col min="7684" max="7684" width="32.7109375" style="1" customWidth="1"/>
    <col min="7685" max="7685" width="9.28515625" style="1" customWidth="1"/>
    <col min="7686" max="7686" width="8.5703125" style="1" customWidth="1"/>
    <col min="7687" max="7688" width="17" style="1" customWidth="1"/>
    <col min="7689" max="7689" width="7.5703125" style="1" customWidth="1"/>
    <col min="7690" max="7690" width="15.140625" style="1" customWidth="1"/>
    <col min="7691" max="7691" width="19.42578125" style="1" customWidth="1"/>
    <col min="7692" max="7936" width="11" style="1"/>
    <col min="7937" max="7937" width="5.28515625" style="1" customWidth="1"/>
    <col min="7938" max="7938" width="2.140625" style="1" customWidth="1"/>
    <col min="7939" max="7939" width="35" style="1" customWidth="1"/>
    <col min="7940" max="7940" width="32.7109375" style="1" customWidth="1"/>
    <col min="7941" max="7941" width="9.28515625" style="1" customWidth="1"/>
    <col min="7942" max="7942" width="8.5703125" style="1" customWidth="1"/>
    <col min="7943" max="7944" width="17" style="1" customWidth="1"/>
    <col min="7945" max="7945" width="7.5703125" style="1" customWidth="1"/>
    <col min="7946" max="7946" width="15.140625" style="1" customWidth="1"/>
    <col min="7947" max="7947" width="19.42578125" style="1" customWidth="1"/>
    <col min="7948" max="8192" width="11" style="1"/>
    <col min="8193" max="8193" width="5.28515625" style="1" customWidth="1"/>
    <col min="8194" max="8194" width="2.140625" style="1" customWidth="1"/>
    <col min="8195" max="8195" width="35" style="1" customWidth="1"/>
    <col min="8196" max="8196" width="32.7109375" style="1" customWidth="1"/>
    <col min="8197" max="8197" width="9.28515625" style="1" customWidth="1"/>
    <col min="8198" max="8198" width="8.5703125" style="1" customWidth="1"/>
    <col min="8199" max="8200" width="17" style="1" customWidth="1"/>
    <col min="8201" max="8201" width="7.5703125" style="1" customWidth="1"/>
    <col min="8202" max="8202" width="15.140625" style="1" customWidth="1"/>
    <col min="8203" max="8203" width="19.42578125" style="1" customWidth="1"/>
    <col min="8204" max="8448" width="11" style="1"/>
    <col min="8449" max="8449" width="5.28515625" style="1" customWidth="1"/>
    <col min="8450" max="8450" width="2.140625" style="1" customWidth="1"/>
    <col min="8451" max="8451" width="35" style="1" customWidth="1"/>
    <col min="8452" max="8452" width="32.7109375" style="1" customWidth="1"/>
    <col min="8453" max="8453" width="9.28515625" style="1" customWidth="1"/>
    <col min="8454" max="8454" width="8.5703125" style="1" customWidth="1"/>
    <col min="8455" max="8456" width="17" style="1" customWidth="1"/>
    <col min="8457" max="8457" width="7.5703125" style="1" customWidth="1"/>
    <col min="8458" max="8458" width="15.140625" style="1" customWidth="1"/>
    <col min="8459" max="8459" width="19.42578125" style="1" customWidth="1"/>
    <col min="8460" max="8704" width="11" style="1"/>
    <col min="8705" max="8705" width="5.28515625" style="1" customWidth="1"/>
    <col min="8706" max="8706" width="2.140625" style="1" customWidth="1"/>
    <col min="8707" max="8707" width="35" style="1" customWidth="1"/>
    <col min="8708" max="8708" width="32.7109375" style="1" customWidth="1"/>
    <col min="8709" max="8709" width="9.28515625" style="1" customWidth="1"/>
    <col min="8710" max="8710" width="8.5703125" style="1" customWidth="1"/>
    <col min="8711" max="8712" width="17" style="1" customWidth="1"/>
    <col min="8713" max="8713" width="7.5703125" style="1" customWidth="1"/>
    <col min="8714" max="8714" width="15.140625" style="1" customWidth="1"/>
    <col min="8715" max="8715" width="19.42578125" style="1" customWidth="1"/>
    <col min="8716" max="8960" width="11" style="1"/>
    <col min="8961" max="8961" width="5.28515625" style="1" customWidth="1"/>
    <col min="8962" max="8962" width="2.140625" style="1" customWidth="1"/>
    <col min="8963" max="8963" width="35" style="1" customWidth="1"/>
    <col min="8964" max="8964" width="32.7109375" style="1" customWidth="1"/>
    <col min="8965" max="8965" width="9.28515625" style="1" customWidth="1"/>
    <col min="8966" max="8966" width="8.5703125" style="1" customWidth="1"/>
    <col min="8967" max="8968" width="17" style="1" customWidth="1"/>
    <col min="8969" max="8969" width="7.5703125" style="1" customWidth="1"/>
    <col min="8970" max="8970" width="15.140625" style="1" customWidth="1"/>
    <col min="8971" max="8971" width="19.42578125" style="1" customWidth="1"/>
    <col min="8972" max="9216" width="11" style="1"/>
    <col min="9217" max="9217" width="5.28515625" style="1" customWidth="1"/>
    <col min="9218" max="9218" width="2.140625" style="1" customWidth="1"/>
    <col min="9219" max="9219" width="35" style="1" customWidth="1"/>
    <col min="9220" max="9220" width="32.7109375" style="1" customWidth="1"/>
    <col min="9221" max="9221" width="9.28515625" style="1" customWidth="1"/>
    <col min="9222" max="9222" width="8.5703125" style="1" customWidth="1"/>
    <col min="9223" max="9224" width="17" style="1" customWidth="1"/>
    <col min="9225" max="9225" width="7.5703125" style="1" customWidth="1"/>
    <col min="9226" max="9226" width="15.140625" style="1" customWidth="1"/>
    <col min="9227" max="9227" width="19.42578125" style="1" customWidth="1"/>
    <col min="9228" max="9472" width="11" style="1"/>
    <col min="9473" max="9473" width="5.28515625" style="1" customWidth="1"/>
    <col min="9474" max="9474" width="2.140625" style="1" customWidth="1"/>
    <col min="9475" max="9475" width="35" style="1" customWidth="1"/>
    <col min="9476" max="9476" width="32.7109375" style="1" customWidth="1"/>
    <col min="9477" max="9477" width="9.28515625" style="1" customWidth="1"/>
    <col min="9478" max="9478" width="8.5703125" style="1" customWidth="1"/>
    <col min="9479" max="9480" width="17" style="1" customWidth="1"/>
    <col min="9481" max="9481" width="7.5703125" style="1" customWidth="1"/>
    <col min="9482" max="9482" width="15.140625" style="1" customWidth="1"/>
    <col min="9483" max="9483" width="19.42578125" style="1" customWidth="1"/>
    <col min="9484" max="9728" width="11" style="1"/>
    <col min="9729" max="9729" width="5.28515625" style="1" customWidth="1"/>
    <col min="9730" max="9730" width="2.140625" style="1" customWidth="1"/>
    <col min="9731" max="9731" width="35" style="1" customWidth="1"/>
    <col min="9732" max="9732" width="32.7109375" style="1" customWidth="1"/>
    <col min="9733" max="9733" width="9.28515625" style="1" customWidth="1"/>
    <col min="9734" max="9734" width="8.5703125" style="1" customWidth="1"/>
    <col min="9735" max="9736" width="17" style="1" customWidth="1"/>
    <col min="9737" max="9737" width="7.5703125" style="1" customWidth="1"/>
    <col min="9738" max="9738" width="15.140625" style="1" customWidth="1"/>
    <col min="9739" max="9739" width="19.42578125" style="1" customWidth="1"/>
    <col min="9740" max="9984" width="11" style="1"/>
    <col min="9985" max="9985" width="5.28515625" style="1" customWidth="1"/>
    <col min="9986" max="9986" width="2.140625" style="1" customWidth="1"/>
    <col min="9987" max="9987" width="35" style="1" customWidth="1"/>
    <col min="9988" max="9988" width="32.7109375" style="1" customWidth="1"/>
    <col min="9989" max="9989" width="9.28515625" style="1" customWidth="1"/>
    <col min="9990" max="9990" width="8.5703125" style="1" customWidth="1"/>
    <col min="9991" max="9992" width="17" style="1" customWidth="1"/>
    <col min="9993" max="9993" width="7.5703125" style="1" customWidth="1"/>
    <col min="9994" max="9994" width="15.140625" style="1" customWidth="1"/>
    <col min="9995" max="9995" width="19.42578125" style="1" customWidth="1"/>
    <col min="9996" max="10240" width="11" style="1"/>
    <col min="10241" max="10241" width="5.28515625" style="1" customWidth="1"/>
    <col min="10242" max="10242" width="2.140625" style="1" customWidth="1"/>
    <col min="10243" max="10243" width="35" style="1" customWidth="1"/>
    <col min="10244" max="10244" width="32.7109375" style="1" customWidth="1"/>
    <col min="10245" max="10245" width="9.28515625" style="1" customWidth="1"/>
    <col min="10246" max="10246" width="8.5703125" style="1" customWidth="1"/>
    <col min="10247" max="10248" width="17" style="1" customWidth="1"/>
    <col min="10249" max="10249" width="7.5703125" style="1" customWidth="1"/>
    <col min="10250" max="10250" width="15.140625" style="1" customWidth="1"/>
    <col min="10251" max="10251" width="19.42578125" style="1" customWidth="1"/>
    <col min="10252" max="10496" width="11" style="1"/>
    <col min="10497" max="10497" width="5.28515625" style="1" customWidth="1"/>
    <col min="10498" max="10498" width="2.140625" style="1" customWidth="1"/>
    <col min="10499" max="10499" width="35" style="1" customWidth="1"/>
    <col min="10500" max="10500" width="32.7109375" style="1" customWidth="1"/>
    <col min="10501" max="10501" width="9.28515625" style="1" customWidth="1"/>
    <col min="10502" max="10502" width="8.5703125" style="1" customWidth="1"/>
    <col min="10503" max="10504" width="17" style="1" customWidth="1"/>
    <col min="10505" max="10505" width="7.5703125" style="1" customWidth="1"/>
    <col min="10506" max="10506" width="15.140625" style="1" customWidth="1"/>
    <col min="10507" max="10507" width="19.42578125" style="1" customWidth="1"/>
    <col min="10508" max="10752" width="11" style="1"/>
    <col min="10753" max="10753" width="5.28515625" style="1" customWidth="1"/>
    <col min="10754" max="10754" width="2.140625" style="1" customWidth="1"/>
    <col min="10755" max="10755" width="35" style="1" customWidth="1"/>
    <col min="10756" max="10756" width="32.7109375" style="1" customWidth="1"/>
    <col min="10757" max="10757" width="9.28515625" style="1" customWidth="1"/>
    <col min="10758" max="10758" width="8.5703125" style="1" customWidth="1"/>
    <col min="10759" max="10760" width="17" style="1" customWidth="1"/>
    <col min="10761" max="10761" width="7.5703125" style="1" customWidth="1"/>
    <col min="10762" max="10762" width="15.140625" style="1" customWidth="1"/>
    <col min="10763" max="10763" width="19.42578125" style="1" customWidth="1"/>
    <col min="10764" max="11008" width="11" style="1"/>
    <col min="11009" max="11009" width="5.28515625" style="1" customWidth="1"/>
    <col min="11010" max="11010" width="2.140625" style="1" customWidth="1"/>
    <col min="11011" max="11011" width="35" style="1" customWidth="1"/>
    <col min="11012" max="11012" width="32.7109375" style="1" customWidth="1"/>
    <col min="11013" max="11013" width="9.28515625" style="1" customWidth="1"/>
    <col min="11014" max="11014" width="8.5703125" style="1" customWidth="1"/>
    <col min="11015" max="11016" width="17" style="1" customWidth="1"/>
    <col min="11017" max="11017" width="7.5703125" style="1" customWidth="1"/>
    <col min="11018" max="11018" width="15.140625" style="1" customWidth="1"/>
    <col min="11019" max="11019" width="19.42578125" style="1" customWidth="1"/>
    <col min="11020" max="11264" width="11" style="1"/>
    <col min="11265" max="11265" width="5.28515625" style="1" customWidth="1"/>
    <col min="11266" max="11266" width="2.140625" style="1" customWidth="1"/>
    <col min="11267" max="11267" width="35" style="1" customWidth="1"/>
    <col min="11268" max="11268" width="32.7109375" style="1" customWidth="1"/>
    <col min="11269" max="11269" width="9.28515625" style="1" customWidth="1"/>
    <col min="11270" max="11270" width="8.5703125" style="1" customWidth="1"/>
    <col min="11271" max="11272" width="17" style="1" customWidth="1"/>
    <col min="11273" max="11273" width="7.5703125" style="1" customWidth="1"/>
    <col min="11274" max="11274" width="15.140625" style="1" customWidth="1"/>
    <col min="11275" max="11275" width="19.42578125" style="1" customWidth="1"/>
    <col min="11276" max="11520" width="11" style="1"/>
    <col min="11521" max="11521" width="5.28515625" style="1" customWidth="1"/>
    <col min="11522" max="11522" width="2.140625" style="1" customWidth="1"/>
    <col min="11523" max="11523" width="35" style="1" customWidth="1"/>
    <col min="11524" max="11524" width="32.7109375" style="1" customWidth="1"/>
    <col min="11525" max="11525" width="9.28515625" style="1" customWidth="1"/>
    <col min="11526" max="11526" width="8.5703125" style="1" customWidth="1"/>
    <col min="11527" max="11528" width="17" style="1" customWidth="1"/>
    <col min="11529" max="11529" width="7.5703125" style="1" customWidth="1"/>
    <col min="11530" max="11530" width="15.140625" style="1" customWidth="1"/>
    <col min="11531" max="11531" width="19.42578125" style="1" customWidth="1"/>
    <col min="11532" max="11776" width="11" style="1"/>
    <col min="11777" max="11777" width="5.28515625" style="1" customWidth="1"/>
    <col min="11778" max="11778" width="2.140625" style="1" customWidth="1"/>
    <col min="11779" max="11779" width="35" style="1" customWidth="1"/>
    <col min="11780" max="11780" width="32.7109375" style="1" customWidth="1"/>
    <col min="11781" max="11781" width="9.28515625" style="1" customWidth="1"/>
    <col min="11782" max="11782" width="8.5703125" style="1" customWidth="1"/>
    <col min="11783" max="11784" width="17" style="1" customWidth="1"/>
    <col min="11785" max="11785" width="7.5703125" style="1" customWidth="1"/>
    <col min="11786" max="11786" width="15.140625" style="1" customWidth="1"/>
    <col min="11787" max="11787" width="19.42578125" style="1" customWidth="1"/>
    <col min="11788" max="12032" width="11" style="1"/>
    <col min="12033" max="12033" width="5.28515625" style="1" customWidth="1"/>
    <col min="12034" max="12034" width="2.140625" style="1" customWidth="1"/>
    <col min="12035" max="12035" width="35" style="1" customWidth="1"/>
    <col min="12036" max="12036" width="32.7109375" style="1" customWidth="1"/>
    <col min="12037" max="12037" width="9.28515625" style="1" customWidth="1"/>
    <col min="12038" max="12038" width="8.5703125" style="1" customWidth="1"/>
    <col min="12039" max="12040" width="17" style="1" customWidth="1"/>
    <col min="12041" max="12041" width="7.5703125" style="1" customWidth="1"/>
    <col min="12042" max="12042" width="15.140625" style="1" customWidth="1"/>
    <col min="12043" max="12043" width="19.42578125" style="1" customWidth="1"/>
    <col min="12044" max="12288" width="11" style="1"/>
    <col min="12289" max="12289" width="5.28515625" style="1" customWidth="1"/>
    <col min="12290" max="12290" width="2.140625" style="1" customWidth="1"/>
    <col min="12291" max="12291" width="35" style="1" customWidth="1"/>
    <col min="12292" max="12292" width="32.7109375" style="1" customWidth="1"/>
    <col min="12293" max="12293" width="9.28515625" style="1" customWidth="1"/>
    <col min="12294" max="12294" width="8.5703125" style="1" customWidth="1"/>
    <col min="12295" max="12296" width="17" style="1" customWidth="1"/>
    <col min="12297" max="12297" width="7.5703125" style="1" customWidth="1"/>
    <col min="12298" max="12298" width="15.140625" style="1" customWidth="1"/>
    <col min="12299" max="12299" width="19.42578125" style="1" customWidth="1"/>
    <col min="12300" max="12544" width="11" style="1"/>
    <col min="12545" max="12545" width="5.28515625" style="1" customWidth="1"/>
    <col min="12546" max="12546" width="2.140625" style="1" customWidth="1"/>
    <col min="12547" max="12547" width="35" style="1" customWidth="1"/>
    <col min="12548" max="12548" width="32.7109375" style="1" customWidth="1"/>
    <col min="12549" max="12549" width="9.28515625" style="1" customWidth="1"/>
    <col min="12550" max="12550" width="8.5703125" style="1" customWidth="1"/>
    <col min="12551" max="12552" width="17" style="1" customWidth="1"/>
    <col min="12553" max="12553" width="7.5703125" style="1" customWidth="1"/>
    <col min="12554" max="12554" width="15.140625" style="1" customWidth="1"/>
    <col min="12555" max="12555" width="19.42578125" style="1" customWidth="1"/>
    <col min="12556" max="12800" width="11" style="1"/>
    <col min="12801" max="12801" width="5.28515625" style="1" customWidth="1"/>
    <col min="12802" max="12802" width="2.140625" style="1" customWidth="1"/>
    <col min="12803" max="12803" width="35" style="1" customWidth="1"/>
    <col min="12804" max="12804" width="32.7109375" style="1" customWidth="1"/>
    <col min="12805" max="12805" width="9.28515625" style="1" customWidth="1"/>
    <col min="12806" max="12806" width="8.5703125" style="1" customWidth="1"/>
    <col min="12807" max="12808" width="17" style="1" customWidth="1"/>
    <col min="12809" max="12809" width="7.5703125" style="1" customWidth="1"/>
    <col min="12810" max="12810" width="15.140625" style="1" customWidth="1"/>
    <col min="12811" max="12811" width="19.42578125" style="1" customWidth="1"/>
    <col min="12812" max="13056" width="11" style="1"/>
    <col min="13057" max="13057" width="5.28515625" style="1" customWidth="1"/>
    <col min="13058" max="13058" width="2.140625" style="1" customWidth="1"/>
    <col min="13059" max="13059" width="35" style="1" customWidth="1"/>
    <col min="13060" max="13060" width="32.7109375" style="1" customWidth="1"/>
    <col min="13061" max="13061" width="9.28515625" style="1" customWidth="1"/>
    <col min="13062" max="13062" width="8.5703125" style="1" customWidth="1"/>
    <col min="13063" max="13064" width="17" style="1" customWidth="1"/>
    <col min="13065" max="13065" width="7.5703125" style="1" customWidth="1"/>
    <col min="13066" max="13066" width="15.140625" style="1" customWidth="1"/>
    <col min="13067" max="13067" width="19.42578125" style="1" customWidth="1"/>
    <col min="13068" max="13312" width="11" style="1"/>
    <col min="13313" max="13313" width="5.28515625" style="1" customWidth="1"/>
    <col min="13314" max="13314" width="2.140625" style="1" customWidth="1"/>
    <col min="13315" max="13315" width="35" style="1" customWidth="1"/>
    <col min="13316" max="13316" width="32.7109375" style="1" customWidth="1"/>
    <col min="13317" max="13317" width="9.28515625" style="1" customWidth="1"/>
    <col min="13318" max="13318" width="8.5703125" style="1" customWidth="1"/>
    <col min="13319" max="13320" width="17" style="1" customWidth="1"/>
    <col min="13321" max="13321" width="7.5703125" style="1" customWidth="1"/>
    <col min="13322" max="13322" width="15.140625" style="1" customWidth="1"/>
    <col min="13323" max="13323" width="19.42578125" style="1" customWidth="1"/>
    <col min="13324" max="13568" width="11" style="1"/>
    <col min="13569" max="13569" width="5.28515625" style="1" customWidth="1"/>
    <col min="13570" max="13570" width="2.140625" style="1" customWidth="1"/>
    <col min="13571" max="13571" width="35" style="1" customWidth="1"/>
    <col min="13572" max="13572" width="32.7109375" style="1" customWidth="1"/>
    <col min="13573" max="13573" width="9.28515625" style="1" customWidth="1"/>
    <col min="13574" max="13574" width="8.5703125" style="1" customWidth="1"/>
    <col min="13575" max="13576" width="17" style="1" customWidth="1"/>
    <col min="13577" max="13577" width="7.5703125" style="1" customWidth="1"/>
    <col min="13578" max="13578" width="15.140625" style="1" customWidth="1"/>
    <col min="13579" max="13579" width="19.42578125" style="1" customWidth="1"/>
    <col min="13580" max="13824" width="11" style="1"/>
    <col min="13825" max="13825" width="5.28515625" style="1" customWidth="1"/>
    <col min="13826" max="13826" width="2.140625" style="1" customWidth="1"/>
    <col min="13827" max="13827" width="35" style="1" customWidth="1"/>
    <col min="13828" max="13828" width="32.7109375" style="1" customWidth="1"/>
    <col min="13829" max="13829" width="9.28515625" style="1" customWidth="1"/>
    <col min="13830" max="13830" width="8.5703125" style="1" customWidth="1"/>
    <col min="13831" max="13832" width="17" style="1" customWidth="1"/>
    <col min="13833" max="13833" width="7.5703125" style="1" customWidth="1"/>
    <col min="13834" max="13834" width="15.140625" style="1" customWidth="1"/>
    <col min="13835" max="13835" width="19.42578125" style="1" customWidth="1"/>
    <col min="13836" max="14080" width="11" style="1"/>
    <col min="14081" max="14081" width="5.28515625" style="1" customWidth="1"/>
    <col min="14082" max="14082" width="2.140625" style="1" customWidth="1"/>
    <col min="14083" max="14083" width="35" style="1" customWidth="1"/>
    <col min="14084" max="14084" width="32.7109375" style="1" customWidth="1"/>
    <col min="14085" max="14085" width="9.28515625" style="1" customWidth="1"/>
    <col min="14086" max="14086" width="8.5703125" style="1" customWidth="1"/>
    <col min="14087" max="14088" width="17" style="1" customWidth="1"/>
    <col min="14089" max="14089" width="7.5703125" style="1" customWidth="1"/>
    <col min="14090" max="14090" width="15.140625" style="1" customWidth="1"/>
    <col min="14091" max="14091" width="19.42578125" style="1" customWidth="1"/>
    <col min="14092" max="14336" width="11" style="1"/>
    <col min="14337" max="14337" width="5.28515625" style="1" customWidth="1"/>
    <col min="14338" max="14338" width="2.140625" style="1" customWidth="1"/>
    <col min="14339" max="14339" width="35" style="1" customWidth="1"/>
    <col min="14340" max="14340" width="32.7109375" style="1" customWidth="1"/>
    <col min="14341" max="14341" width="9.28515625" style="1" customWidth="1"/>
    <col min="14342" max="14342" width="8.5703125" style="1" customWidth="1"/>
    <col min="14343" max="14344" width="17" style="1" customWidth="1"/>
    <col min="14345" max="14345" width="7.5703125" style="1" customWidth="1"/>
    <col min="14346" max="14346" width="15.140625" style="1" customWidth="1"/>
    <col min="14347" max="14347" width="19.42578125" style="1" customWidth="1"/>
    <col min="14348" max="14592" width="11" style="1"/>
    <col min="14593" max="14593" width="5.28515625" style="1" customWidth="1"/>
    <col min="14594" max="14594" width="2.140625" style="1" customWidth="1"/>
    <col min="14595" max="14595" width="35" style="1" customWidth="1"/>
    <col min="14596" max="14596" width="32.7109375" style="1" customWidth="1"/>
    <col min="14597" max="14597" width="9.28515625" style="1" customWidth="1"/>
    <col min="14598" max="14598" width="8.5703125" style="1" customWidth="1"/>
    <col min="14599" max="14600" width="17" style="1" customWidth="1"/>
    <col min="14601" max="14601" width="7.5703125" style="1" customWidth="1"/>
    <col min="14602" max="14602" width="15.140625" style="1" customWidth="1"/>
    <col min="14603" max="14603" width="19.42578125" style="1" customWidth="1"/>
    <col min="14604" max="14848" width="11" style="1"/>
    <col min="14849" max="14849" width="5.28515625" style="1" customWidth="1"/>
    <col min="14850" max="14850" width="2.140625" style="1" customWidth="1"/>
    <col min="14851" max="14851" width="35" style="1" customWidth="1"/>
    <col min="14852" max="14852" width="32.7109375" style="1" customWidth="1"/>
    <col min="14853" max="14853" width="9.28515625" style="1" customWidth="1"/>
    <col min="14854" max="14854" width="8.5703125" style="1" customWidth="1"/>
    <col min="14855" max="14856" width="17" style="1" customWidth="1"/>
    <col min="14857" max="14857" width="7.5703125" style="1" customWidth="1"/>
    <col min="14858" max="14858" width="15.140625" style="1" customWidth="1"/>
    <col min="14859" max="14859" width="19.42578125" style="1" customWidth="1"/>
    <col min="14860" max="15104" width="11" style="1"/>
    <col min="15105" max="15105" width="5.28515625" style="1" customWidth="1"/>
    <col min="15106" max="15106" width="2.140625" style="1" customWidth="1"/>
    <col min="15107" max="15107" width="35" style="1" customWidth="1"/>
    <col min="15108" max="15108" width="32.7109375" style="1" customWidth="1"/>
    <col min="15109" max="15109" width="9.28515625" style="1" customWidth="1"/>
    <col min="15110" max="15110" width="8.5703125" style="1" customWidth="1"/>
    <col min="15111" max="15112" width="17" style="1" customWidth="1"/>
    <col min="15113" max="15113" width="7.5703125" style="1" customWidth="1"/>
    <col min="15114" max="15114" width="15.140625" style="1" customWidth="1"/>
    <col min="15115" max="15115" width="19.42578125" style="1" customWidth="1"/>
    <col min="15116" max="15360" width="11" style="1"/>
    <col min="15361" max="15361" width="5.28515625" style="1" customWidth="1"/>
    <col min="15362" max="15362" width="2.140625" style="1" customWidth="1"/>
    <col min="15363" max="15363" width="35" style="1" customWidth="1"/>
    <col min="15364" max="15364" width="32.7109375" style="1" customWidth="1"/>
    <col min="15365" max="15365" width="9.28515625" style="1" customWidth="1"/>
    <col min="15366" max="15366" width="8.5703125" style="1" customWidth="1"/>
    <col min="15367" max="15368" width="17" style="1" customWidth="1"/>
    <col min="15369" max="15369" width="7.5703125" style="1" customWidth="1"/>
    <col min="15370" max="15370" width="15.140625" style="1" customWidth="1"/>
    <col min="15371" max="15371" width="19.42578125" style="1" customWidth="1"/>
    <col min="15372" max="15616" width="11" style="1"/>
    <col min="15617" max="15617" width="5.28515625" style="1" customWidth="1"/>
    <col min="15618" max="15618" width="2.140625" style="1" customWidth="1"/>
    <col min="15619" max="15619" width="35" style="1" customWidth="1"/>
    <col min="15620" max="15620" width="32.7109375" style="1" customWidth="1"/>
    <col min="15621" max="15621" width="9.28515625" style="1" customWidth="1"/>
    <col min="15622" max="15622" width="8.5703125" style="1" customWidth="1"/>
    <col min="15623" max="15624" width="17" style="1" customWidth="1"/>
    <col min="15625" max="15625" width="7.5703125" style="1" customWidth="1"/>
    <col min="15626" max="15626" width="15.140625" style="1" customWidth="1"/>
    <col min="15627" max="15627" width="19.42578125" style="1" customWidth="1"/>
    <col min="15628" max="15872" width="11" style="1"/>
    <col min="15873" max="15873" width="5.28515625" style="1" customWidth="1"/>
    <col min="15874" max="15874" width="2.140625" style="1" customWidth="1"/>
    <col min="15875" max="15875" width="35" style="1" customWidth="1"/>
    <col min="15876" max="15876" width="32.7109375" style="1" customWidth="1"/>
    <col min="15877" max="15877" width="9.28515625" style="1" customWidth="1"/>
    <col min="15878" max="15878" width="8.5703125" style="1" customWidth="1"/>
    <col min="15879" max="15880" width="17" style="1" customWidth="1"/>
    <col min="15881" max="15881" width="7.5703125" style="1" customWidth="1"/>
    <col min="15882" max="15882" width="15.140625" style="1" customWidth="1"/>
    <col min="15883" max="15883" width="19.42578125" style="1" customWidth="1"/>
    <col min="15884" max="16128" width="11" style="1"/>
    <col min="16129" max="16129" width="5.28515625" style="1" customWidth="1"/>
    <col min="16130" max="16130" width="2.140625" style="1" customWidth="1"/>
    <col min="16131" max="16131" width="35" style="1" customWidth="1"/>
    <col min="16132" max="16132" width="32.7109375" style="1" customWidth="1"/>
    <col min="16133" max="16133" width="9.28515625" style="1" customWidth="1"/>
    <col min="16134" max="16134" width="8.5703125" style="1" customWidth="1"/>
    <col min="16135" max="16136" width="17" style="1" customWidth="1"/>
    <col min="16137" max="16137" width="7.5703125" style="1" customWidth="1"/>
    <col min="16138" max="16138" width="15.140625" style="1" customWidth="1"/>
    <col min="16139" max="16139" width="19.42578125" style="1" customWidth="1"/>
    <col min="16140" max="16384" width="11" style="1"/>
  </cols>
  <sheetData>
    <row r="2" spans="1:11">
      <c r="K2" s="154" t="s">
        <v>251</v>
      </c>
    </row>
    <row r="3" spans="1:11">
      <c r="K3" s="153" t="s">
        <v>306</v>
      </c>
    </row>
    <row r="5" spans="1:11" ht="45">
      <c r="A5" s="342" t="s">
        <v>250</v>
      </c>
      <c r="B5" s="342"/>
      <c r="C5" s="342"/>
      <c r="D5" s="342"/>
      <c r="E5" s="342"/>
      <c r="F5" s="342"/>
      <c r="G5" s="342"/>
      <c r="H5" s="342"/>
      <c r="I5" s="342"/>
      <c r="J5" s="342"/>
      <c r="K5" s="342"/>
    </row>
    <row r="8" spans="1:11" s="152" customFormat="1" ht="33">
      <c r="A8" s="343" t="s">
        <v>249</v>
      </c>
      <c r="B8" s="343"/>
      <c r="C8" s="343"/>
      <c r="D8" s="343"/>
      <c r="E8" s="343"/>
      <c r="F8" s="343"/>
      <c r="G8" s="343"/>
      <c r="H8" s="343"/>
      <c r="I8" s="343"/>
      <c r="J8" s="343"/>
      <c r="K8" s="343"/>
    </row>
    <row r="9" spans="1:11" s="152" customFormat="1" ht="33">
      <c r="A9" s="343" t="s">
        <v>248</v>
      </c>
      <c r="B9" s="343"/>
      <c r="C9" s="343"/>
      <c r="D9" s="343"/>
      <c r="E9" s="343"/>
      <c r="F9" s="343"/>
      <c r="G9" s="343"/>
      <c r="H9" s="343"/>
      <c r="I9" s="343"/>
      <c r="J9" s="343"/>
      <c r="K9" s="343"/>
    </row>
    <row r="20" spans="1:11" ht="12.75" thickBot="1">
      <c r="A20" s="344" t="s">
        <v>247</v>
      </c>
      <c r="B20" s="344"/>
      <c r="C20" s="344"/>
      <c r="D20" s="150" t="s">
        <v>246</v>
      </c>
      <c r="E20" s="149"/>
      <c r="F20" s="149"/>
      <c r="G20" s="149"/>
      <c r="H20" s="149"/>
      <c r="I20" s="149"/>
      <c r="J20" s="149"/>
      <c r="K20" s="149"/>
    </row>
    <row r="21" spans="1:11" ht="12.75" thickBot="1">
      <c r="C21" s="279" t="s">
        <v>245</v>
      </c>
      <c r="D21" s="147" t="s">
        <v>244</v>
      </c>
    </row>
    <row r="22" spans="1:11" ht="12.75" thickBot="1">
      <c r="C22" s="279" t="s">
        <v>243</v>
      </c>
      <c r="D22" s="147"/>
    </row>
    <row r="23" spans="1:11" ht="12.75" thickBot="1">
      <c r="C23" s="279" t="s">
        <v>242</v>
      </c>
      <c r="D23" s="147"/>
    </row>
    <row r="31" spans="1:11">
      <c r="C31" s="1" t="s">
        <v>102</v>
      </c>
    </row>
    <row r="36" spans="1:11" ht="30">
      <c r="A36" s="345" t="s">
        <v>305</v>
      </c>
      <c r="B36" s="345"/>
      <c r="C36" s="345"/>
      <c r="D36" s="345"/>
      <c r="E36" s="345"/>
      <c r="F36" s="345"/>
      <c r="G36" s="345"/>
      <c r="H36" s="345"/>
      <c r="I36" s="345"/>
      <c r="J36" s="345"/>
      <c r="K36" s="345"/>
    </row>
    <row r="39" spans="1:11">
      <c r="A39" s="39"/>
      <c r="C39" s="9"/>
      <c r="E39" s="39"/>
      <c r="F39" s="21"/>
      <c r="G39" s="60"/>
      <c r="H39" s="17"/>
      <c r="I39" s="21"/>
      <c r="J39" s="60"/>
      <c r="K39" s="17"/>
    </row>
    <row r="40" spans="1:11">
      <c r="A40" s="146"/>
      <c r="G40" s="5"/>
      <c r="K40" s="33" t="s">
        <v>241</v>
      </c>
    </row>
    <row r="41" spans="1:11">
      <c r="A41" s="340" t="s">
        <v>240</v>
      </c>
      <c r="B41" s="340"/>
      <c r="C41" s="340"/>
      <c r="D41" s="340"/>
      <c r="E41" s="340"/>
      <c r="F41" s="340"/>
      <c r="G41" s="340"/>
      <c r="H41" s="340"/>
      <c r="I41" s="340"/>
      <c r="J41" s="340"/>
      <c r="K41" s="340"/>
    </row>
    <row r="42" spans="1:11">
      <c r="A42" s="32" t="s">
        <v>239</v>
      </c>
      <c r="C42" s="1" t="str">
        <f>$D$20</f>
        <v>University of Colorado</v>
      </c>
      <c r="G42" s="5"/>
      <c r="I42" s="111"/>
      <c r="J42" s="5"/>
      <c r="K42" s="30" t="str">
        <f>$K$3</f>
        <v xml:space="preserve">Date: October 13, 2015 </v>
      </c>
    </row>
    <row r="43" spans="1:11">
      <c r="A43" s="25" t="s">
        <v>1</v>
      </c>
      <c r="B43" s="25" t="s">
        <v>1</v>
      </c>
      <c r="C43" s="25" t="s">
        <v>1</v>
      </c>
      <c r="D43" s="25" t="s">
        <v>1</v>
      </c>
      <c r="E43" s="25" t="s">
        <v>1</v>
      </c>
      <c r="F43" s="25" t="s">
        <v>1</v>
      </c>
      <c r="G43" s="11" t="s">
        <v>1</v>
      </c>
      <c r="H43" s="10" t="s">
        <v>1</v>
      </c>
      <c r="I43" s="25" t="s">
        <v>1</v>
      </c>
      <c r="J43" s="11" t="s">
        <v>1</v>
      </c>
      <c r="K43" s="10" t="s">
        <v>1</v>
      </c>
    </row>
    <row r="44" spans="1:11">
      <c r="A44" s="28" t="s">
        <v>15</v>
      </c>
      <c r="C44" s="9" t="s">
        <v>231</v>
      </c>
      <c r="E44" s="28" t="s">
        <v>15</v>
      </c>
      <c r="F44" s="7"/>
      <c r="G44" s="27"/>
      <c r="H44" s="26" t="s">
        <v>14</v>
      </c>
      <c r="I44" s="7"/>
      <c r="J44" s="27"/>
      <c r="K44" s="26" t="s">
        <v>13</v>
      </c>
    </row>
    <row r="45" spans="1:11">
      <c r="A45" s="28" t="s">
        <v>11</v>
      </c>
      <c r="C45" s="29" t="s">
        <v>230</v>
      </c>
      <c r="E45" s="28" t="s">
        <v>11</v>
      </c>
      <c r="F45" s="7"/>
      <c r="G45" s="27" t="s">
        <v>33</v>
      </c>
      <c r="H45" s="26" t="s">
        <v>10</v>
      </c>
      <c r="I45" s="7"/>
      <c r="J45" s="27" t="s">
        <v>33</v>
      </c>
      <c r="K45" s="26" t="s">
        <v>9</v>
      </c>
    </row>
    <row r="46" spans="1:11">
      <c r="A46" s="25" t="s">
        <v>1</v>
      </c>
      <c r="B46" s="25" t="s">
        <v>1</v>
      </c>
      <c r="C46" s="25" t="s">
        <v>1</v>
      </c>
      <c r="D46" s="25" t="s">
        <v>1</v>
      </c>
      <c r="E46" s="25" t="s">
        <v>1</v>
      </c>
      <c r="F46" s="25" t="s">
        <v>1</v>
      </c>
      <c r="G46" s="11" t="s">
        <v>1</v>
      </c>
      <c r="H46" s="10" t="s">
        <v>1</v>
      </c>
      <c r="I46" s="25" t="s">
        <v>1</v>
      </c>
      <c r="J46" s="11" t="s">
        <v>1</v>
      </c>
      <c r="K46" s="10" t="s">
        <v>1</v>
      </c>
    </row>
    <row r="47" spans="1:11">
      <c r="A47" s="39">
        <v>1</v>
      </c>
      <c r="C47" s="9" t="s">
        <v>229</v>
      </c>
      <c r="D47" s="120" t="s">
        <v>228</v>
      </c>
      <c r="E47" s="39">
        <v>1</v>
      </c>
      <c r="G47" s="145">
        <v>0</v>
      </c>
      <c r="H47" s="145">
        <v>0</v>
      </c>
      <c r="I47" s="69"/>
      <c r="J47" s="145">
        <v>0</v>
      </c>
      <c r="K47" s="145">
        <v>0</v>
      </c>
    </row>
    <row r="48" spans="1:11">
      <c r="A48" s="39">
        <v>2</v>
      </c>
      <c r="C48" s="9" t="s">
        <v>227</v>
      </c>
      <c r="D48" s="120" t="s">
        <v>226</v>
      </c>
      <c r="E48" s="39">
        <v>2</v>
      </c>
      <c r="G48" s="145">
        <v>0</v>
      </c>
      <c r="H48" s="145">
        <v>0</v>
      </c>
      <c r="I48" s="69"/>
      <c r="J48" s="145">
        <v>0</v>
      </c>
      <c r="K48" s="145">
        <v>0</v>
      </c>
    </row>
    <row r="49" spans="1:15">
      <c r="A49" s="39">
        <v>3</v>
      </c>
      <c r="C49" s="9" t="s">
        <v>225</v>
      </c>
      <c r="D49" s="120" t="s">
        <v>224</v>
      </c>
      <c r="E49" s="39">
        <v>3</v>
      </c>
      <c r="G49" s="145">
        <v>0</v>
      </c>
      <c r="H49" s="145">
        <v>0</v>
      </c>
      <c r="I49" s="69"/>
      <c r="J49" s="145">
        <v>0</v>
      </c>
      <c r="K49" s="145">
        <v>0</v>
      </c>
    </row>
    <row r="50" spans="1:15">
      <c r="A50" s="39">
        <v>4</v>
      </c>
      <c r="C50" s="9" t="s">
        <v>223</v>
      </c>
      <c r="D50" s="120" t="s">
        <v>222</v>
      </c>
      <c r="E50" s="39">
        <v>4</v>
      </c>
      <c r="G50" s="145">
        <v>0</v>
      </c>
      <c r="H50" s="145">
        <v>0</v>
      </c>
      <c r="I50" s="69"/>
      <c r="J50" s="145">
        <v>0</v>
      </c>
      <c r="K50" s="145">
        <v>0</v>
      </c>
    </row>
    <row r="51" spans="1:15">
      <c r="A51" s="39">
        <v>5</v>
      </c>
      <c r="C51" s="9" t="s">
        <v>221</v>
      </c>
      <c r="D51" s="120" t="s">
        <v>220</v>
      </c>
      <c r="E51" s="39">
        <v>5</v>
      </c>
      <c r="G51" s="145">
        <v>0</v>
      </c>
      <c r="H51" s="145">
        <v>0</v>
      </c>
      <c r="I51" s="69"/>
      <c r="J51" s="145">
        <v>0</v>
      </c>
      <c r="K51" s="145">
        <v>0</v>
      </c>
    </row>
    <row r="52" spans="1:15">
      <c r="A52" s="39">
        <v>6</v>
      </c>
      <c r="C52" s="9" t="s">
        <v>219</v>
      </c>
      <c r="D52" s="120" t="s">
        <v>218</v>
      </c>
      <c r="E52" s="39">
        <v>6</v>
      </c>
      <c r="G52" s="145">
        <v>0</v>
      </c>
      <c r="H52" s="145">
        <v>0</v>
      </c>
      <c r="I52" s="69"/>
      <c r="J52" s="145">
        <v>0</v>
      </c>
      <c r="K52" s="145">
        <v>0</v>
      </c>
    </row>
    <row r="53" spans="1:15">
      <c r="A53" s="39">
        <v>7</v>
      </c>
      <c r="C53" s="9" t="s">
        <v>217</v>
      </c>
      <c r="D53" s="120" t="s">
        <v>216</v>
      </c>
      <c r="E53" s="39">
        <v>7</v>
      </c>
      <c r="G53" s="145">
        <v>0</v>
      </c>
      <c r="H53" s="145">
        <v>0</v>
      </c>
      <c r="I53" s="69"/>
      <c r="J53" s="145">
        <v>0</v>
      </c>
      <c r="K53" s="145">
        <v>0</v>
      </c>
    </row>
    <row r="54" spans="1:15">
      <c r="A54" s="39">
        <v>8</v>
      </c>
      <c r="C54" s="9" t="s">
        <v>215</v>
      </c>
      <c r="D54" s="120" t="s">
        <v>214</v>
      </c>
      <c r="E54" s="39">
        <v>8</v>
      </c>
      <c r="G54" s="145">
        <v>0</v>
      </c>
      <c r="H54" s="145">
        <v>0</v>
      </c>
      <c r="I54" s="69"/>
      <c r="J54" s="145">
        <v>0</v>
      </c>
      <c r="K54" s="145">
        <v>0</v>
      </c>
    </row>
    <row r="55" spans="1:15">
      <c r="A55" s="39">
        <v>9</v>
      </c>
      <c r="C55" s="9" t="s">
        <v>213</v>
      </c>
      <c r="D55" s="120" t="s">
        <v>212</v>
      </c>
      <c r="E55" s="39">
        <v>9</v>
      </c>
      <c r="G55" s="144">
        <v>0</v>
      </c>
      <c r="H55" s="144">
        <v>0</v>
      </c>
      <c r="I55" s="69" t="s">
        <v>0</v>
      </c>
      <c r="J55" s="144">
        <v>0</v>
      </c>
      <c r="K55" s="144">
        <v>0</v>
      </c>
    </row>
    <row r="56" spans="1:15">
      <c r="A56" s="39">
        <v>10</v>
      </c>
      <c r="C56" s="9" t="s">
        <v>211</v>
      </c>
      <c r="D56" s="120" t="s">
        <v>210</v>
      </c>
      <c r="E56" s="39">
        <v>10</v>
      </c>
      <c r="G56" s="145">
        <v>0</v>
      </c>
      <c r="H56" s="145">
        <v>0</v>
      </c>
      <c r="I56" s="69"/>
      <c r="J56" s="145">
        <v>0</v>
      </c>
      <c r="K56" s="145">
        <v>0</v>
      </c>
    </row>
    <row r="57" spans="1:15">
      <c r="A57" s="39"/>
      <c r="C57" s="9"/>
      <c r="D57" s="120"/>
      <c r="E57" s="39"/>
      <c r="F57" s="25" t="s">
        <v>1</v>
      </c>
      <c r="G57" s="11" t="s">
        <v>1</v>
      </c>
      <c r="H57" s="142"/>
      <c r="I57" s="132"/>
      <c r="J57" s="11"/>
      <c r="K57" s="142"/>
    </row>
    <row r="58" spans="1:15" ht="15" customHeight="1">
      <c r="A58" s="1">
        <v>11</v>
      </c>
      <c r="C58" s="9" t="s">
        <v>238</v>
      </c>
      <c r="E58" s="1">
        <v>11</v>
      </c>
      <c r="G58" s="145">
        <v>0</v>
      </c>
      <c r="H58" s="144">
        <v>0</v>
      </c>
      <c r="I58" s="69"/>
      <c r="J58" s="145">
        <v>0</v>
      </c>
      <c r="K58" s="144">
        <v>0</v>
      </c>
    </row>
    <row r="59" spans="1:15">
      <c r="A59" s="39"/>
      <c r="E59" s="39"/>
      <c r="F59" s="25" t="s">
        <v>1</v>
      </c>
      <c r="G59" s="11" t="s">
        <v>1</v>
      </c>
      <c r="H59" s="10"/>
      <c r="I59" s="132"/>
      <c r="J59" s="11"/>
      <c r="K59" s="10"/>
    </row>
    <row r="60" spans="1:15">
      <c r="A60" s="39"/>
      <c r="E60" s="39"/>
      <c r="F60" s="25"/>
      <c r="G60" s="5"/>
      <c r="H60" s="10"/>
      <c r="I60" s="132"/>
      <c r="J60" s="5"/>
      <c r="K60" s="10"/>
    </row>
    <row r="61" spans="1:15">
      <c r="A61" s="1">
        <v>12</v>
      </c>
      <c r="C61" s="9" t="s">
        <v>208</v>
      </c>
      <c r="E61" s="1">
        <v>12</v>
      </c>
      <c r="G61" s="71"/>
      <c r="H61" s="71"/>
      <c r="I61" s="69"/>
      <c r="J61" s="145"/>
      <c r="K61" s="71"/>
    </row>
    <row r="62" spans="1:15">
      <c r="A62" s="39">
        <v>13</v>
      </c>
      <c r="C62" s="9" t="s">
        <v>207</v>
      </c>
      <c r="D62" s="120" t="s">
        <v>206</v>
      </c>
      <c r="E62" s="39">
        <v>13</v>
      </c>
      <c r="G62" s="139"/>
      <c r="H62" s="137">
        <v>0</v>
      </c>
      <c r="I62" s="69"/>
      <c r="J62" s="139"/>
      <c r="K62" s="137">
        <v>0</v>
      </c>
      <c r="O62" s="1" t="s">
        <v>0</v>
      </c>
    </row>
    <row r="63" spans="1:15">
      <c r="A63" s="39">
        <v>14</v>
      </c>
      <c r="C63" s="9" t="s">
        <v>205</v>
      </c>
      <c r="D63" s="120" t="s">
        <v>237</v>
      </c>
      <c r="E63" s="39">
        <v>14</v>
      </c>
      <c r="G63" s="139"/>
      <c r="H63" s="137">
        <v>0</v>
      </c>
      <c r="I63" s="69"/>
      <c r="J63" s="139"/>
      <c r="K63" s="137">
        <v>0</v>
      </c>
    </row>
    <row r="64" spans="1:15">
      <c r="A64" s="39">
        <v>15</v>
      </c>
      <c r="C64" s="9" t="s">
        <v>203</v>
      </c>
      <c r="D64" s="120"/>
      <c r="E64" s="39">
        <v>15</v>
      </c>
      <c r="G64" s="139"/>
      <c r="H64" s="137">
        <v>0</v>
      </c>
      <c r="I64" s="69"/>
      <c r="J64" s="139"/>
      <c r="K64" s="137">
        <v>0</v>
      </c>
    </row>
    <row r="65" spans="1:254">
      <c r="A65" s="39">
        <v>16</v>
      </c>
      <c r="C65" s="9" t="s">
        <v>202</v>
      </c>
      <c r="D65" s="120"/>
      <c r="E65" s="39">
        <v>16</v>
      </c>
      <c r="G65" s="139"/>
      <c r="H65" s="137">
        <v>0</v>
      </c>
      <c r="I65" s="69"/>
      <c r="J65" s="139"/>
      <c r="K65" s="137">
        <v>0</v>
      </c>
    </row>
    <row r="66" spans="1:254">
      <c r="A66" s="120">
        <v>17</v>
      </c>
      <c r="B66" s="120"/>
      <c r="C66" s="13" t="s">
        <v>236</v>
      </c>
      <c r="D66" s="120"/>
      <c r="E66" s="120">
        <v>17</v>
      </c>
      <c r="F66" s="120"/>
      <c r="G66" s="145"/>
      <c r="H66" s="144">
        <v>0</v>
      </c>
      <c r="I66" s="13"/>
      <c r="J66" s="145"/>
      <c r="K66" s="144">
        <v>0</v>
      </c>
      <c r="L66" s="120"/>
      <c r="M66" s="13"/>
      <c r="N66" s="120"/>
      <c r="O66" s="13"/>
      <c r="P66" s="120"/>
      <c r="Q66" s="13"/>
      <c r="R66" s="120"/>
      <c r="S66" s="13"/>
      <c r="T66" s="120"/>
      <c r="U66" s="13"/>
      <c r="V66" s="120"/>
      <c r="W66" s="13"/>
      <c r="X66" s="120"/>
      <c r="Y66" s="13"/>
      <c r="Z66" s="120"/>
      <c r="AA66" s="13"/>
      <c r="AB66" s="120"/>
      <c r="AC66" s="13"/>
      <c r="AD66" s="120"/>
      <c r="AE66" s="13"/>
      <c r="AF66" s="120"/>
      <c r="AG66" s="13"/>
      <c r="AH66" s="120"/>
      <c r="AI66" s="13"/>
      <c r="AJ66" s="120"/>
      <c r="AK66" s="13"/>
      <c r="AL66" s="120"/>
      <c r="AM66" s="13"/>
      <c r="AN66" s="120"/>
      <c r="AO66" s="13"/>
      <c r="AP66" s="120"/>
      <c r="AQ66" s="13"/>
      <c r="AR66" s="120"/>
      <c r="AS66" s="13"/>
      <c r="AT66" s="120"/>
      <c r="AU66" s="13"/>
      <c r="AV66" s="120"/>
      <c r="AW66" s="13"/>
      <c r="AX66" s="120"/>
      <c r="AY66" s="13"/>
      <c r="AZ66" s="120"/>
      <c r="BA66" s="13"/>
      <c r="BB66" s="120"/>
      <c r="BC66" s="13"/>
      <c r="BD66" s="120"/>
      <c r="BE66" s="13"/>
      <c r="BF66" s="120"/>
      <c r="BG66" s="13"/>
      <c r="BH66" s="120"/>
      <c r="BI66" s="13"/>
      <c r="BJ66" s="120"/>
      <c r="BK66" s="13"/>
      <c r="BL66" s="120"/>
      <c r="BM66" s="13"/>
      <c r="BN66" s="120"/>
      <c r="BO66" s="13"/>
      <c r="BP66" s="120"/>
      <c r="BQ66" s="13"/>
      <c r="BR66" s="120"/>
      <c r="BS66" s="13"/>
      <c r="BT66" s="120"/>
      <c r="BU66" s="13"/>
      <c r="BV66" s="120"/>
      <c r="BW66" s="13"/>
      <c r="BX66" s="120"/>
      <c r="BY66" s="13"/>
      <c r="BZ66" s="120"/>
      <c r="CA66" s="13"/>
      <c r="CB66" s="120"/>
      <c r="CC66" s="13"/>
      <c r="CD66" s="120"/>
      <c r="CE66" s="13"/>
      <c r="CF66" s="120"/>
      <c r="CG66" s="13"/>
      <c r="CH66" s="120"/>
      <c r="CI66" s="13"/>
      <c r="CJ66" s="120"/>
      <c r="CK66" s="13"/>
      <c r="CL66" s="120"/>
      <c r="CM66" s="13"/>
      <c r="CN66" s="120"/>
      <c r="CO66" s="13"/>
      <c r="CP66" s="120"/>
      <c r="CQ66" s="13"/>
      <c r="CR66" s="120"/>
      <c r="CS66" s="13"/>
      <c r="CT66" s="120"/>
      <c r="CU66" s="13"/>
      <c r="CV66" s="120"/>
      <c r="CW66" s="13"/>
      <c r="CX66" s="120"/>
      <c r="CY66" s="13"/>
      <c r="CZ66" s="120"/>
      <c r="DA66" s="13"/>
      <c r="DB66" s="120"/>
      <c r="DC66" s="13"/>
      <c r="DD66" s="120"/>
      <c r="DE66" s="13"/>
      <c r="DF66" s="120"/>
      <c r="DG66" s="13"/>
      <c r="DH66" s="120"/>
      <c r="DI66" s="13"/>
      <c r="DJ66" s="120"/>
      <c r="DK66" s="13"/>
      <c r="DL66" s="120"/>
      <c r="DM66" s="13"/>
      <c r="DN66" s="120"/>
      <c r="DO66" s="13"/>
      <c r="DP66" s="120"/>
      <c r="DQ66" s="13"/>
      <c r="DR66" s="120"/>
      <c r="DS66" s="13"/>
      <c r="DT66" s="120"/>
      <c r="DU66" s="13"/>
      <c r="DV66" s="120"/>
      <c r="DW66" s="13"/>
      <c r="DX66" s="120"/>
      <c r="DY66" s="13"/>
      <c r="DZ66" s="120"/>
      <c r="EA66" s="13"/>
      <c r="EB66" s="120"/>
      <c r="EC66" s="13"/>
      <c r="ED66" s="120"/>
      <c r="EE66" s="13"/>
      <c r="EF66" s="120"/>
      <c r="EG66" s="13"/>
      <c r="EH66" s="120"/>
      <c r="EI66" s="13"/>
      <c r="EJ66" s="120"/>
      <c r="EK66" s="13"/>
      <c r="EL66" s="120"/>
      <c r="EM66" s="13"/>
      <c r="EN66" s="120"/>
      <c r="EO66" s="13"/>
      <c r="EP66" s="120"/>
      <c r="EQ66" s="13"/>
      <c r="ER66" s="120"/>
      <c r="ES66" s="13"/>
      <c r="ET66" s="120"/>
      <c r="EU66" s="13"/>
      <c r="EV66" s="120"/>
      <c r="EW66" s="13"/>
      <c r="EX66" s="120"/>
      <c r="EY66" s="13"/>
      <c r="EZ66" s="120"/>
      <c r="FA66" s="13"/>
      <c r="FB66" s="120"/>
      <c r="FC66" s="13"/>
      <c r="FD66" s="120"/>
      <c r="FE66" s="13"/>
      <c r="FF66" s="120"/>
      <c r="FG66" s="13"/>
      <c r="FH66" s="120"/>
      <c r="FI66" s="13"/>
      <c r="FJ66" s="120"/>
      <c r="FK66" s="13"/>
      <c r="FL66" s="120"/>
      <c r="FM66" s="13"/>
      <c r="FN66" s="120"/>
      <c r="FO66" s="13"/>
      <c r="FP66" s="120"/>
      <c r="FQ66" s="13"/>
      <c r="FR66" s="120"/>
      <c r="FS66" s="13"/>
      <c r="FT66" s="120"/>
      <c r="FU66" s="13"/>
      <c r="FV66" s="120"/>
      <c r="FW66" s="13"/>
      <c r="FX66" s="120"/>
      <c r="FY66" s="13"/>
      <c r="FZ66" s="120"/>
      <c r="GA66" s="13"/>
      <c r="GB66" s="120"/>
      <c r="GC66" s="13"/>
      <c r="GD66" s="120"/>
      <c r="GE66" s="13"/>
      <c r="GF66" s="120"/>
      <c r="GG66" s="13"/>
      <c r="GH66" s="120"/>
      <c r="GI66" s="13"/>
      <c r="GJ66" s="120"/>
      <c r="GK66" s="13"/>
      <c r="GL66" s="120"/>
      <c r="GM66" s="13"/>
      <c r="GN66" s="120"/>
      <c r="GO66" s="13"/>
      <c r="GP66" s="120"/>
      <c r="GQ66" s="13"/>
      <c r="GR66" s="120"/>
      <c r="GS66" s="13"/>
      <c r="GT66" s="120"/>
      <c r="GU66" s="13"/>
      <c r="GV66" s="120"/>
      <c r="GW66" s="13"/>
      <c r="GX66" s="120"/>
      <c r="GY66" s="13"/>
      <c r="GZ66" s="120"/>
      <c r="HA66" s="13"/>
      <c r="HB66" s="120"/>
      <c r="HC66" s="13"/>
      <c r="HD66" s="120"/>
      <c r="HE66" s="13"/>
      <c r="HF66" s="120"/>
      <c r="HG66" s="13"/>
      <c r="HH66" s="120"/>
      <c r="HI66" s="13"/>
      <c r="HJ66" s="120"/>
      <c r="HK66" s="13"/>
      <c r="HL66" s="120"/>
      <c r="HM66" s="13"/>
      <c r="HN66" s="120"/>
      <c r="HO66" s="13"/>
      <c r="HP66" s="120"/>
      <c r="HQ66" s="13"/>
      <c r="HR66" s="120"/>
      <c r="HS66" s="13"/>
      <c r="HT66" s="120"/>
      <c r="HU66" s="13"/>
      <c r="HV66" s="120"/>
      <c r="HW66" s="13"/>
      <c r="HX66" s="120"/>
      <c r="HY66" s="13"/>
      <c r="HZ66" s="120"/>
      <c r="IA66" s="13"/>
      <c r="IB66" s="120"/>
      <c r="IC66" s="13"/>
      <c r="ID66" s="120"/>
      <c r="IE66" s="13"/>
      <c r="IF66" s="120"/>
      <c r="IG66" s="13"/>
      <c r="IH66" s="120"/>
      <c r="II66" s="13"/>
      <c r="IJ66" s="120"/>
      <c r="IK66" s="13"/>
      <c r="IL66" s="120"/>
      <c r="IM66" s="13"/>
      <c r="IN66" s="120"/>
      <c r="IO66" s="13"/>
      <c r="IP66" s="120"/>
      <c r="IQ66" s="13"/>
      <c r="IR66" s="120"/>
      <c r="IS66" s="13"/>
      <c r="IT66" s="120"/>
    </row>
    <row r="67" spans="1:254">
      <c r="A67" s="39">
        <v>18</v>
      </c>
      <c r="C67" s="9" t="s">
        <v>200</v>
      </c>
      <c r="D67" s="120"/>
      <c r="E67" s="39">
        <v>18</v>
      </c>
      <c r="G67" s="139"/>
      <c r="H67" s="137">
        <v>0</v>
      </c>
      <c r="I67" s="69"/>
      <c r="J67" s="139"/>
      <c r="K67" s="137">
        <v>0</v>
      </c>
    </row>
    <row r="68" spans="1:254">
      <c r="A68" s="39">
        <v>19</v>
      </c>
      <c r="C68" s="9" t="s">
        <v>199</v>
      </c>
      <c r="D68" s="120"/>
      <c r="E68" s="39">
        <v>19</v>
      </c>
      <c r="G68" s="139"/>
      <c r="H68" s="137">
        <v>0</v>
      </c>
      <c r="I68" s="69"/>
      <c r="J68" s="139"/>
      <c r="K68" s="137">
        <v>0</v>
      </c>
    </row>
    <row r="69" spans="1:254">
      <c r="A69" s="39">
        <v>20</v>
      </c>
      <c r="C69" s="9" t="s">
        <v>198</v>
      </c>
      <c r="D69" s="120"/>
      <c r="E69" s="39">
        <v>20</v>
      </c>
      <c r="G69" s="139"/>
      <c r="H69" s="137">
        <v>0</v>
      </c>
      <c r="I69" s="69"/>
      <c r="J69" s="139"/>
      <c r="K69" s="137">
        <v>0</v>
      </c>
    </row>
    <row r="70" spans="1:254">
      <c r="A70" s="120">
        <v>21</v>
      </c>
      <c r="C70" s="9" t="s">
        <v>235</v>
      </c>
      <c r="D70" s="120"/>
      <c r="E70" s="39">
        <v>21</v>
      </c>
      <c r="G70" s="139"/>
      <c r="H70" s="137">
        <v>0</v>
      </c>
      <c r="I70" s="69"/>
      <c r="J70" s="139"/>
      <c r="K70" s="137">
        <v>0</v>
      </c>
    </row>
    <row r="71" spans="1:254">
      <c r="A71" s="120">
        <v>22</v>
      </c>
      <c r="C71" s="9" t="s">
        <v>99</v>
      </c>
      <c r="D71" s="120"/>
      <c r="E71" s="39">
        <v>22</v>
      </c>
      <c r="G71" s="139"/>
      <c r="H71" s="137">
        <v>0</v>
      </c>
      <c r="I71" s="69" t="s">
        <v>0</v>
      </c>
      <c r="J71" s="139"/>
      <c r="K71" s="137">
        <v>0</v>
      </c>
    </row>
    <row r="72" spans="1:254">
      <c r="A72" s="39">
        <v>23</v>
      </c>
      <c r="C72" s="98"/>
      <c r="E72" s="39">
        <v>23</v>
      </c>
      <c r="F72" s="25" t="s">
        <v>1</v>
      </c>
      <c r="G72" s="11"/>
      <c r="H72" s="10"/>
      <c r="I72" s="132"/>
      <c r="J72" s="11"/>
      <c r="K72" s="10"/>
    </row>
    <row r="73" spans="1:254">
      <c r="A73" s="39">
        <v>24</v>
      </c>
      <c r="C73" s="98"/>
      <c r="D73" s="9"/>
      <c r="E73" s="39">
        <v>24</v>
      </c>
    </row>
    <row r="74" spans="1:254">
      <c r="A74" s="39">
        <v>25</v>
      </c>
      <c r="C74" s="9" t="s">
        <v>194</v>
      </c>
      <c r="D74" s="120"/>
      <c r="E74" s="39">
        <v>25</v>
      </c>
      <c r="G74" s="139"/>
      <c r="H74" s="137">
        <v>0</v>
      </c>
      <c r="I74" s="69"/>
      <c r="J74" s="139"/>
      <c r="K74" s="137">
        <v>0</v>
      </c>
    </row>
    <row r="75" spans="1:254">
      <c r="A75" s="1">
        <v>26</v>
      </c>
      <c r="E75" s="1">
        <v>26</v>
      </c>
      <c r="F75" s="25" t="s">
        <v>1</v>
      </c>
      <c r="G75" s="11"/>
      <c r="H75" s="10"/>
      <c r="I75" s="132"/>
      <c r="J75" s="11"/>
      <c r="K75" s="10"/>
    </row>
    <row r="76" spans="1:254" ht="15" customHeight="1">
      <c r="A76" s="39">
        <v>27</v>
      </c>
      <c r="C76" s="9" t="s">
        <v>192</v>
      </c>
      <c r="E76" s="39">
        <v>27</v>
      </c>
      <c r="F76" s="111"/>
      <c r="G76" s="145"/>
      <c r="H76" s="144">
        <v>0</v>
      </c>
      <c r="I76" s="71"/>
      <c r="J76" s="145"/>
      <c r="K76" s="144">
        <v>0</v>
      </c>
    </row>
    <row r="77" spans="1:254">
      <c r="F77" s="25"/>
      <c r="G77" s="11"/>
      <c r="H77" s="10"/>
      <c r="I77" s="132"/>
      <c r="J77" s="11"/>
      <c r="K77" s="10"/>
    </row>
    <row r="78" spans="1:254">
      <c r="F78" s="25"/>
      <c r="G78" s="11"/>
      <c r="H78" s="10"/>
      <c r="I78" s="132"/>
      <c r="J78" s="11"/>
      <c r="K78" s="10"/>
    </row>
    <row r="79" spans="1:254" ht="30.75" customHeight="1">
      <c r="A79" s="92"/>
      <c r="B79" s="92"/>
      <c r="C79" s="346" t="s">
        <v>268</v>
      </c>
      <c r="D79" s="346"/>
      <c r="E79" s="346"/>
      <c r="F79" s="346"/>
      <c r="G79" s="346"/>
      <c r="H79" s="346"/>
      <c r="I79" s="346"/>
      <c r="J79" s="346"/>
      <c r="K79" s="143"/>
    </row>
    <row r="80" spans="1:254">
      <c r="D80" s="120"/>
      <c r="F80" s="25"/>
      <c r="G80" s="11"/>
      <c r="I80" s="132"/>
      <c r="J80" s="11"/>
      <c r="K80" s="10"/>
    </row>
    <row r="81" spans="1:15">
      <c r="C81" s="1" t="s">
        <v>18</v>
      </c>
      <c r="D81" s="120"/>
      <c r="F81" s="25"/>
      <c r="G81" s="11"/>
      <c r="I81" s="132"/>
      <c r="J81" s="11"/>
      <c r="K81" s="10"/>
    </row>
    <row r="82" spans="1:15">
      <c r="A82" s="39"/>
      <c r="C82" s="9"/>
      <c r="E82" s="39"/>
      <c r="F82" s="21"/>
      <c r="G82" s="60"/>
      <c r="H82" s="17"/>
      <c r="I82" s="21"/>
      <c r="J82" s="60"/>
      <c r="K82" s="17"/>
    </row>
    <row r="83" spans="1:15">
      <c r="A83" s="32" t="s">
        <v>234</v>
      </c>
      <c r="G83" s="5"/>
      <c r="K83" s="33" t="s">
        <v>233</v>
      </c>
    </row>
    <row r="84" spans="1:15" s="35" customFormat="1">
      <c r="A84" s="340" t="s">
        <v>232</v>
      </c>
      <c r="B84" s="340"/>
      <c r="C84" s="340"/>
      <c r="D84" s="340"/>
      <c r="E84" s="340"/>
      <c r="F84" s="340"/>
      <c r="G84" s="340"/>
      <c r="H84" s="340"/>
      <c r="I84" s="340"/>
      <c r="J84" s="340"/>
      <c r="K84" s="340"/>
    </row>
    <row r="85" spans="1:15">
      <c r="A85" s="32" t="str">
        <f>$A$42</f>
        <v xml:space="preserve">NAME: </v>
      </c>
      <c r="C85" s="1" t="str">
        <f>$D$20</f>
        <v>University of Colorado</v>
      </c>
      <c r="G85" s="5"/>
      <c r="I85" s="111"/>
      <c r="J85" s="5"/>
      <c r="K85" s="30" t="str">
        <f>$K$3</f>
        <v xml:space="preserve">Date: October 13, 2015 </v>
      </c>
    </row>
    <row r="86" spans="1:15">
      <c r="A86" s="25" t="s">
        <v>1</v>
      </c>
      <c r="B86" s="25" t="s">
        <v>1</v>
      </c>
      <c r="C86" s="25" t="s">
        <v>1</v>
      </c>
      <c r="D86" s="25" t="s">
        <v>1</v>
      </c>
      <c r="E86" s="25" t="s">
        <v>1</v>
      </c>
      <c r="F86" s="25" t="s">
        <v>1</v>
      </c>
      <c r="G86" s="11" t="s">
        <v>1</v>
      </c>
      <c r="H86" s="10" t="s">
        <v>1</v>
      </c>
      <c r="I86" s="25" t="s">
        <v>1</v>
      </c>
      <c r="J86" s="11" t="s">
        <v>1</v>
      </c>
      <c r="K86" s="10" t="s">
        <v>1</v>
      </c>
    </row>
    <row r="87" spans="1:15">
      <c r="A87" s="28" t="s">
        <v>15</v>
      </c>
      <c r="C87" s="9" t="s">
        <v>231</v>
      </c>
      <c r="E87" s="28" t="s">
        <v>15</v>
      </c>
      <c r="F87" s="7"/>
      <c r="G87" s="27"/>
      <c r="H87" s="26" t="s">
        <v>14</v>
      </c>
      <c r="I87" s="7"/>
      <c r="J87" s="27"/>
      <c r="K87" s="26" t="s">
        <v>13</v>
      </c>
    </row>
    <row r="88" spans="1:15">
      <c r="A88" s="28" t="s">
        <v>11</v>
      </c>
      <c r="C88" s="29" t="s">
        <v>230</v>
      </c>
      <c r="E88" s="28" t="s">
        <v>11</v>
      </c>
      <c r="F88" s="7"/>
      <c r="G88" s="27" t="s">
        <v>33</v>
      </c>
      <c r="H88" s="26" t="s">
        <v>10</v>
      </c>
      <c r="I88" s="7"/>
      <c r="J88" s="27" t="s">
        <v>33</v>
      </c>
      <c r="K88" s="26" t="s">
        <v>9</v>
      </c>
    </row>
    <row r="89" spans="1:15">
      <c r="A89" s="25" t="s">
        <v>1</v>
      </c>
      <c r="B89" s="25" t="s">
        <v>1</v>
      </c>
      <c r="C89" s="25" t="s">
        <v>1</v>
      </c>
      <c r="D89" s="25" t="s">
        <v>1</v>
      </c>
      <c r="E89" s="25" t="s">
        <v>1</v>
      </c>
      <c r="F89" s="25" t="s">
        <v>1</v>
      </c>
      <c r="G89" s="11" t="s">
        <v>1</v>
      </c>
      <c r="H89" s="11" t="s">
        <v>1</v>
      </c>
      <c r="I89" s="25" t="s">
        <v>1</v>
      </c>
      <c r="J89" s="11" t="s">
        <v>1</v>
      </c>
      <c r="K89" s="10" t="s">
        <v>1</v>
      </c>
    </row>
    <row r="90" spans="1:15">
      <c r="A90" s="39">
        <v>1</v>
      </c>
      <c r="C90" s="9" t="s">
        <v>229</v>
      </c>
      <c r="D90" s="120" t="s">
        <v>228</v>
      </c>
      <c r="E90" s="39">
        <v>1</v>
      </c>
      <c r="G90" s="137">
        <f>+G481</f>
        <v>712.51</v>
      </c>
      <c r="H90" s="137">
        <f>+H481</f>
        <v>110071944.71999998</v>
      </c>
      <c r="I90" s="69"/>
      <c r="J90" s="137">
        <f>+J481</f>
        <v>711.30838598792877</v>
      </c>
      <c r="K90" s="137">
        <f>+K481</f>
        <v>113066551.34</v>
      </c>
    </row>
    <row r="91" spans="1:15">
      <c r="A91" s="39">
        <v>2</v>
      </c>
      <c r="C91" s="9" t="s">
        <v>227</v>
      </c>
      <c r="D91" s="120" t="s">
        <v>226</v>
      </c>
      <c r="E91" s="39">
        <v>2</v>
      </c>
      <c r="G91" s="137">
        <f>+G520</f>
        <v>1.1299999999999999</v>
      </c>
      <c r="H91" s="137">
        <f>+H520</f>
        <v>244161.47000000003</v>
      </c>
      <c r="I91" s="69"/>
      <c r="J91" s="137">
        <f>+J520</f>
        <v>9.6311632143804213E-3</v>
      </c>
      <c r="K91" s="137">
        <f>+K520</f>
        <v>1782</v>
      </c>
    </row>
    <row r="92" spans="1:15">
      <c r="A92" s="39">
        <v>3</v>
      </c>
      <c r="C92" s="9" t="s">
        <v>225</v>
      </c>
      <c r="D92" s="120" t="s">
        <v>224</v>
      </c>
      <c r="E92" s="39">
        <v>3</v>
      </c>
      <c r="G92" s="137">
        <f>+G557</f>
        <v>0</v>
      </c>
      <c r="H92" s="137">
        <f>+H557</f>
        <v>0</v>
      </c>
      <c r="I92" s="69"/>
      <c r="J92" s="137">
        <f>+J557</f>
        <v>0</v>
      </c>
      <c r="K92" s="137">
        <f>+K557</f>
        <v>0</v>
      </c>
    </row>
    <row r="93" spans="1:15">
      <c r="A93" s="39">
        <v>4</v>
      </c>
      <c r="C93" s="9" t="s">
        <v>223</v>
      </c>
      <c r="D93" s="120" t="s">
        <v>222</v>
      </c>
      <c r="E93" s="39">
        <v>4</v>
      </c>
      <c r="G93" s="137">
        <f>+G594</f>
        <v>201.11999999999998</v>
      </c>
      <c r="H93" s="137">
        <f>+H594</f>
        <v>36116746.399999999</v>
      </c>
      <c r="I93" s="69"/>
      <c r="J93" s="137">
        <f>+J594</f>
        <v>205.44926653040147</v>
      </c>
      <c r="K93" s="137">
        <f>+K594</f>
        <v>36062617</v>
      </c>
    </row>
    <row r="94" spans="1:15">
      <c r="A94" s="39">
        <v>5</v>
      </c>
      <c r="C94" s="9" t="s">
        <v>221</v>
      </c>
      <c r="D94" s="120" t="s">
        <v>220</v>
      </c>
      <c r="E94" s="39">
        <v>5</v>
      </c>
      <c r="G94" s="137">
        <f>+G631</f>
        <v>12.989999999999998</v>
      </c>
      <c r="H94" s="137">
        <f>+H631</f>
        <v>1968879.3099999996</v>
      </c>
      <c r="I94" s="69"/>
      <c r="J94" s="137">
        <f>+J631</f>
        <v>14.569840988458317</v>
      </c>
      <c r="K94" s="137">
        <f>+K631</f>
        <v>2462394.44</v>
      </c>
    </row>
    <row r="95" spans="1:15">
      <c r="A95" s="39">
        <v>6</v>
      </c>
      <c r="C95" s="9" t="s">
        <v>219</v>
      </c>
      <c r="D95" s="120" t="s">
        <v>218</v>
      </c>
      <c r="E95" s="39">
        <v>6</v>
      </c>
      <c r="G95" s="137">
        <f>+G668</f>
        <v>183.23</v>
      </c>
      <c r="H95" s="137">
        <f>+H668</f>
        <v>27648135.770000003</v>
      </c>
      <c r="I95" s="69"/>
      <c r="J95" s="137">
        <f>+J668</f>
        <v>184.20855927669177</v>
      </c>
      <c r="K95" s="137">
        <f>+K668</f>
        <v>28364931.069999997</v>
      </c>
    </row>
    <row r="96" spans="1:15">
      <c r="A96" s="39">
        <v>7</v>
      </c>
      <c r="C96" s="9" t="s">
        <v>217</v>
      </c>
      <c r="D96" s="120" t="s">
        <v>216</v>
      </c>
      <c r="E96" s="39">
        <v>7</v>
      </c>
      <c r="G96" s="137">
        <f>+G705</f>
        <v>157.87</v>
      </c>
      <c r="H96" s="137">
        <f>+H705</f>
        <v>18648408.149999999</v>
      </c>
      <c r="I96" s="69"/>
      <c r="J96" s="137">
        <f>+J705</f>
        <v>166.48663098097322</v>
      </c>
      <c r="K96" s="137">
        <f>+K705</f>
        <v>19214403.999999996</v>
      </c>
      <c r="O96" s="1" t="s">
        <v>0</v>
      </c>
    </row>
    <row r="97" spans="1:254">
      <c r="A97" s="39">
        <v>8</v>
      </c>
      <c r="C97" s="9" t="s">
        <v>215</v>
      </c>
      <c r="D97" s="120" t="s">
        <v>214</v>
      </c>
      <c r="E97" s="39">
        <v>8</v>
      </c>
      <c r="G97" s="137">
        <f>+G742</f>
        <v>0</v>
      </c>
      <c r="H97" s="137">
        <f>+H742</f>
        <v>1243739.46</v>
      </c>
      <c r="I97" s="69"/>
      <c r="J97" s="137">
        <f>+J742</f>
        <v>0</v>
      </c>
      <c r="K97" s="137">
        <f>+K742</f>
        <v>1840630</v>
      </c>
    </row>
    <row r="98" spans="1:254">
      <c r="A98" s="39">
        <v>9</v>
      </c>
      <c r="C98" s="9" t="s">
        <v>213</v>
      </c>
      <c r="D98" s="120" t="s">
        <v>212</v>
      </c>
      <c r="E98" s="39">
        <v>9</v>
      </c>
      <c r="G98" s="137">
        <f>+G780</f>
        <v>8.7100000000000009</v>
      </c>
      <c r="H98" s="137">
        <f>+H780</f>
        <v>7888636.3200000003</v>
      </c>
      <c r="I98" s="69" t="s">
        <v>0</v>
      </c>
      <c r="J98" s="137">
        <f>+J780</f>
        <v>38.247227019918803</v>
      </c>
      <c r="K98" s="137">
        <f>+K780</f>
        <v>14790851</v>
      </c>
    </row>
    <row r="99" spans="1:254">
      <c r="A99" s="39">
        <v>10</v>
      </c>
      <c r="C99" s="9" t="s">
        <v>211</v>
      </c>
      <c r="D99" s="120" t="s">
        <v>210</v>
      </c>
      <c r="E99" s="39">
        <v>10</v>
      </c>
      <c r="G99" s="137">
        <f>+G816</f>
        <v>0</v>
      </c>
      <c r="H99" s="137">
        <f>+H816</f>
        <v>35107042.519999996</v>
      </c>
      <c r="I99" s="69"/>
      <c r="J99" s="137">
        <f>+J816</f>
        <v>0</v>
      </c>
      <c r="K99" s="137">
        <f>+K816</f>
        <v>37497735</v>
      </c>
    </row>
    <row r="100" spans="1:254">
      <c r="A100" s="39"/>
      <c r="C100" s="9"/>
      <c r="D100" s="120"/>
      <c r="E100" s="39"/>
      <c r="F100" s="25" t="s">
        <v>1</v>
      </c>
      <c r="G100" s="142" t="s">
        <v>1</v>
      </c>
      <c r="H100" s="142"/>
      <c r="I100" s="132"/>
      <c r="J100" s="142"/>
      <c r="K100" s="142"/>
    </row>
    <row r="101" spans="1:254">
      <c r="A101" s="1">
        <v>11</v>
      </c>
      <c r="C101" s="9" t="s">
        <v>209</v>
      </c>
      <c r="E101" s="1">
        <v>11</v>
      </c>
      <c r="G101" s="137">
        <f>SUM(G90:G99)</f>
        <v>1277.56</v>
      </c>
      <c r="H101" s="137">
        <f>SUM(H90:H99)</f>
        <v>238937694.12</v>
      </c>
      <c r="I101" s="69"/>
      <c r="J101" s="137">
        <f>SUM(J90:J99)</f>
        <v>1320.2795419475867</v>
      </c>
      <c r="K101" s="137">
        <f>SUM(K90:K99)</f>
        <v>253301895.84999999</v>
      </c>
    </row>
    <row r="102" spans="1:254">
      <c r="A102" s="39"/>
      <c r="E102" s="39"/>
      <c r="F102" s="25" t="s">
        <v>1</v>
      </c>
      <c r="G102" s="11" t="s">
        <v>1</v>
      </c>
      <c r="H102" s="10"/>
      <c r="I102" s="132"/>
      <c r="J102" s="11"/>
      <c r="K102" s="10"/>
    </row>
    <row r="103" spans="1:254">
      <c r="A103" s="39"/>
      <c r="E103" s="39"/>
      <c r="F103" s="25"/>
      <c r="G103" s="5"/>
      <c r="H103" s="10"/>
      <c r="I103" s="132"/>
      <c r="J103" s="5"/>
      <c r="K103" s="10"/>
    </row>
    <row r="104" spans="1:254">
      <c r="A104" s="1">
        <v>12</v>
      </c>
      <c r="C104" s="9" t="s">
        <v>208</v>
      </c>
      <c r="E104" s="1">
        <v>12</v>
      </c>
      <c r="G104" s="71"/>
      <c r="H104" s="71"/>
      <c r="I104" s="69"/>
      <c r="J104" s="139"/>
      <c r="K104" s="71"/>
    </row>
    <row r="105" spans="1:254">
      <c r="A105" s="39">
        <v>13</v>
      </c>
      <c r="C105" s="9" t="s">
        <v>207</v>
      </c>
      <c r="D105" s="120" t="s">
        <v>206</v>
      </c>
      <c r="E105" s="39">
        <v>13</v>
      </c>
      <c r="G105" s="139"/>
      <c r="H105" s="137">
        <f>+H443</f>
        <v>0</v>
      </c>
      <c r="I105" s="69"/>
      <c r="J105" s="139"/>
      <c r="K105" s="137">
        <f>+K443</f>
        <v>0</v>
      </c>
    </row>
    <row r="106" spans="1:254">
      <c r="A106" s="39">
        <v>14</v>
      </c>
      <c r="C106" s="9" t="s">
        <v>205</v>
      </c>
      <c r="D106" s="120" t="s">
        <v>204</v>
      </c>
      <c r="E106" s="39">
        <v>14</v>
      </c>
      <c r="G106" s="139"/>
      <c r="H106" s="141">
        <v>56170328</v>
      </c>
      <c r="I106" s="69"/>
      <c r="J106" s="139"/>
      <c r="K106" s="141">
        <f>62596921</f>
        <v>62596921</v>
      </c>
    </row>
    <row r="107" spans="1:254">
      <c r="A107" s="39">
        <v>15</v>
      </c>
      <c r="C107" s="9" t="s">
        <v>203</v>
      </c>
      <c r="D107" s="120"/>
      <c r="E107" s="39">
        <v>15</v>
      </c>
      <c r="G107" s="139"/>
      <c r="H107" s="140">
        <f>423900+475712.5+242521.5+1</f>
        <v>1142135</v>
      </c>
      <c r="I107" s="69"/>
      <c r="J107" s="139"/>
      <c r="K107" s="140">
        <v>1254864</v>
      </c>
    </row>
    <row r="108" spans="1:254">
      <c r="A108" s="39">
        <v>16</v>
      </c>
      <c r="C108" s="9" t="s">
        <v>202</v>
      </c>
      <c r="D108" s="120"/>
      <c r="E108" s="39">
        <v>16</v>
      </c>
      <c r="G108" s="139"/>
      <c r="H108" s="137">
        <f>+H308-H107</f>
        <v>6323411.1100000003</v>
      </c>
      <c r="I108" s="69"/>
      <c r="J108" s="139"/>
      <c r="K108" s="140">
        <v>7489393</v>
      </c>
    </row>
    <row r="109" spans="1:254">
      <c r="A109" s="120">
        <v>17</v>
      </c>
      <c r="B109" s="120"/>
      <c r="C109" s="13" t="s">
        <v>201</v>
      </c>
      <c r="D109" s="120" t="s">
        <v>197</v>
      </c>
      <c r="E109" s="120">
        <v>17</v>
      </c>
      <c r="F109" s="120"/>
      <c r="G109" s="139"/>
      <c r="H109" s="137">
        <f>SUM(H107:H108)</f>
        <v>7465546.1100000003</v>
      </c>
      <c r="I109" s="13"/>
      <c r="J109" s="139"/>
      <c r="K109" s="137">
        <f>SUM(K107:K108)</f>
        <v>8744257</v>
      </c>
      <c r="L109" s="120"/>
      <c r="M109" s="13"/>
      <c r="N109" s="120"/>
      <c r="O109" s="13"/>
      <c r="P109" s="120"/>
      <c r="Q109" s="13"/>
      <c r="R109" s="120"/>
      <c r="S109" s="13"/>
      <c r="T109" s="120"/>
      <c r="U109" s="13"/>
      <c r="V109" s="120"/>
      <c r="W109" s="13"/>
      <c r="X109" s="120"/>
      <c r="Y109" s="13"/>
      <c r="Z109" s="120"/>
      <c r="AA109" s="13"/>
      <c r="AB109" s="120"/>
      <c r="AC109" s="13"/>
      <c r="AD109" s="120"/>
      <c r="AE109" s="13"/>
      <c r="AF109" s="120"/>
      <c r="AG109" s="13"/>
      <c r="AH109" s="120"/>
      <c r="AI109" s="13"/>
      <c r="AJ109" s="120"/>
      <c r="AK109" s="13"/>
      <c r="AL109" s="120"/>
      <c r="AM109" s="13"/>
      <c r="AN109" s="120"/>
      <c r="AO109" s="13"/>
      <c r="AP109" s="120"/>
      <c r="AQ109" s="13"/>
      <c r="AR109" s="120"/>
      <c r="AS109" s="13"/>
      <c r="AT109" s="120"/>
      <c r="AU109" s="13"/>
      <c r="AV109" s="120"/>
      <c r="AW109" s="13"/>
      <c r="AX109" s="120"/>
      <c r="AY109" s="13"/>
      <c r="AZ109" s="120"/>
      <c r="BA109" s="13"/>
      <c r="BB109" s="120"/>
      <c r="BC109" s="13"/>
      <c r="BD109" s="120"/>
      <c r="BE109" s="13"/>
      <c r="BF109" s="120"/>
      <c r="BG109" s="13"/>
      <c r="BH109" s="120"/>
      <c r="BI109" s="13"/>
      <c r="BJ109" s="120"/>
      <c r="BK109" s="13"/>
      <c r="BL109" s="120"/>
      <c r="BM109" s="13"/>
      <c r="BN109" s="120"/>
      <c r="BO109" s="13"/>
      <c r="BP109" s="120"/>
      <c r="BQ109" s="13"/>
      <c r="BR109" s="120"/>
      <c r="BS109" s="13"/>
      <c r="BT109" s="120"/>
      <c r="BU109" s="13"/>
      <c r="BV109" s="120"/>
      <c r="BW109" s="13"/>
      <c r="BX109" s="120"/>
      <c r="BY109" s="13"/>
      <c r="BZ109" s="120"/>
      <c r="CA109" s="13"/>
      <c r="CB109" s="120"/>
      <c r="CC109" s="13"/>
      <c r="CD109" s="120"/>
      <c r="CE109" s="13"/>
      <c r="CF109" s="120"/>
      <c r="CG109" s="13"/>
      <c r="CH109" s="120"/>
      <c r="CI109" s="13"/>
      <c r="CJ109" s="120"/>
      <c r="CK109" s="13"/>
      <c r="CL109" s="120"/>
      <c r="CM109" s="13"/>
      <c r="CN109" s="120"/>
      <c r="CO109" s="13"/>
      <c r="CP109" s="120"/>
      <c r="CQ109" s="13"/>
      <c r="CR109" s="120"/>
      <c r="CS109" s="13"/>
      <c r="CT109" s="120"/>
      <c r="CU109" s="13"/>
      <c r="CV109" s="120"/>
      <c r="CW109" s="13"/>
      <c r="CX109" s="120"/>
      <c r="CY109" s="13"/>
      <c r="CZ109" s="120"/>
      <c r="DA109" s="13"/>
      <c r="DB109" s="120"/>
      <c r="DC109" s="13"/>
      <c r="DD109" s="120"/>
      <c r="DE109" s="13"/>
      <c r="DF109" s="120"/>
      <c r="DG109" s="13"/>
      <c r="DH109" s="120"/>
      <c r="DI109" s="13"/>
      <c r="DJ109" s="120"/>
      <c r="DK109" s="13"/>
      <c r="DL109" s="120"/>
      <c r="DM109" s="13"/>
      <c r="DN109" s="120"/>
      <c r="DO109" s="13"/>
      <c r="DP109" s="120"/>
      <c r="DQ109" s="13"/>
      <c r="DR109" s="120"/>
      <c r="DS109" s="13"/>
      <c r="DT109" s="120"/>
      <c r="DU109" s="13"/>
      <c r="DV109" s="120"/>
      <c r="DW109" s="13"/>
      <c r="DX109" s="120"/>
      <c r="DY109" s="13"/>
      <c r="DZ109" s="120"/>
      <c r="EA109" s="13"/>
      <c r="EB109" s="120"/>
      <c r="EC109" s="13"/>
      <c r="ED109" s="120"/>
      <c r="EE109" s="13"/>
      <c r="EF109" s="120"/>
      <c r="EG109" s="13"/>
      <c r="EH109" s="120"/>
      <c r="EI109" s="13"/>
      <c r="EJ109" s="120"/>
      <c r="EK109" s="13"/>
      <c r="EL109" s="120"/>
      <c r="EM109" s="13"/>
      <c r="EN109" s="120"/>
      <c r="EO109" s="13"/>
      <c r="EP109" s="120"/>
      <c r="EQ109" s="13"/>
      <c r="ER109" s="120"/>
      <c r="ES109" s="13"/>
      <c r="ET109" s="120"/>
      <c r="EU109" s="13"/>
      <c r="EV109" s="120"/>
      <c r="EW109" s="13"/>
      <c r="EX109" s="120"/>
      <c r="EY109" s="13"/>
      <c r="EZ109" s="120"/>
      <c r="FA109" s="13"/>
      <c r="FB109" s="120"/>
      <c r="FC109" s="13"/>
      <c r="FD109" s="120"/>
      <c r="FE109" s="13"/>
      <c r="FF109" s="120"/>
      <c r="FG109" s="13"/>
      <c r="FH109" s="120"/>
      <c r="FI109" s="13"/>
      <c r="FJ109" s="120"/>
      <c r="FK109" s="13"/>
      <c r="FL109" s="120"/>
      <c r="FM109" s="13"/>
      <c r="FN109" s="120"/>
      <c r="FO109" s="13"/>
      <c r="FP109" s="120"/>
      <c r="FQ109" s="13"/>
      <c r="FR109" s="120"/>
      <c r="FS109" s="13"/>
      <c r="FT109" s="120"/>
      <c r="FU109" s="13"/>
      <c r="FV109" s="120"/>
      <c r="FW109" s="13"/>
      <c r="FX109" s="120"/>
      <c r="FY109" s="13"/>
      <c r="FZ109" s="120"/>
      <c r="GA109" s="13"/>
      <c r="GB109" s="120"/>
      <c r="GC109" s="13"/>
      <c r="GD109" s="120"/>
      <c r="GE109" s="13"/>
      <c r="GF109" s="120"/>
      <c r="GG109" s="13"/>
      <c r="GH109" s="120"/>
      <c r="GI109" s="13"/>
      <c r="GJ109" s="120"/>
      <c r="GK109" s="13"/>
      <c r="GL109" s="120"/>
      <c r="GM109" s="13"/>
      <c r="GN109" s="120"/>
      <c r="GO109" s="13"/>
      <c r="GP109" s="120"/>
      <c r="GQ109" s="13"/>
      <c r="GR109" s="120"/>
      <c r="GS109" s="13"/>
      <c r="GT109" s="120"/>
      <c r="GU109" s="13"/>
      <c r="GV109" s="120"/>
      <c r="GW109" s="13"/>
      <c r="GX109" s="120"/>
      <c r="GY109" s="13"/>
      <c r="GZ109" s="120"/>
      <c r="HA109" s="13"/>
      <c r="HB109" s="120"/>
      <c r="HC109" s="13"/>
      <c r="HD109" s="120"/>
      <c r="HE109" s="13"/>
      <c r="HF109" s="120"/>
      <c r="HG109" s="13"/>
      <c r="HH109" s="120"/>
      <c r="HI109" s="13"/>
      <c r="HJ109" s="120"/>
      <c r="HK109" s="13"/>
      <c r="HL109" s="120"/>
      <c r="HM109" s="13"/>
      <c r="HN109" s="120"/>
      <c r="HO109" s="13"/>
      <c r="HP109" s="120"/>
      <c r="HQ109" s="13"/>
      <c r="HR109" s="120"/>
      <c r="HS109" s="13"/>
      <c r="HT109" s="120"/>
      <c r="HU109" s="13"/>
      <c r="HV109" s="120"/>
      <c r="HW109" s="13"/>
      <c r="HX109" s="120"/>
      <c r="HY109" s="13"/>
      <c r="HZ109" s="120"/>
      <c r="IA109" s="13"/>
      <c r="IB109" s="120"/>
      <c r="IC109" s="13"/>
      <c r="ID109" s="120"/>
      <c r="IE109" s="13"/>
      <c r="IF109" s="120"/>
      <c r="IG109" s="13"/>
      <c r="IH109" s="120"/>
      <c r="II109" s="13"/>
      <c r="IJ109" s="120"/>
      <c r="IK109" s="13"/>
      <c r="IL109" s="120"/>
      <c r="IM109" s="13"/>
      <c r="IN109" s="120"/>
      <c r="IO109" s="13"/>
      <c r="IP109" s="120"/>
      <c r="IQ109" s="13"/>
      <c r="IR109" s="120"/>
      <c r="IS109" s="13"/>
      <c r="IT109" s="120"/>
    </row>
    <row r="110" spans="1:254">
      <c r="A110" s="39">
        <v>18</v>
      </c>
      <c r="C110" s="9" t="s">
        <v>200</v>
      </c>
      <c r="D110" s="120" t="s">
        <v>197</v>
      </c>
      <c r="E110" s="39">
        <v>18</v>
      </c>
      <c r="G110" s="139"/>
      <c r="H110" s="137">
        <f>+H307</f>
        <v>49801311.119999997</v>
      </c>
      <c r="I110" s="69"/>
      <c r="J110" s="139"/>
      <c r="K110" s="140">
        <v>52386941</v>
      </c>
    </row>
    <row r="111" spans="1:254">
      <c r="A111" s="39">
        <v>19</v>
      </c>
      <c r="C111" s="9" t="s">
        <v>199</v>
      </c>
      <c r="D111" s="120" t="s">
        <v>197</v>
      </c>
      <c r="E111" s="39">
        <v>19</v>
      </c>
      <c r="G111" s="139"/>
      <c r="H111" s="137">
        <f>+H313</f>
        <v>21754473.859999999</v>
      </c>
      <c r="I111" s="69"/>
      <c r="J111" s="139"/>
      <c r="K111" s="140">
        <v>22603116</v>
      </c>
    </row>
    <row r="112" spans="1:254">
      <c r="A112" s="39">
        <v>20</v>
      </c>
      <c r="C112" s="9" t="s">
        <v>198</v>
      </c>
      <c r="D112" s="120" t="s">
        <v>197</v>
      </c>
      <c r="E112" s="39">
        <v>20</v>
      </c>
      <c r="G112" s="139"/>
      <c r="H112" s="137">
        <f>H109+H110+H111</f>
        <v>79021331.090000004</v>
      </c>
      <c r="I112" s="69"/>
      <c r="J112" s="139"/>
      <c r="K112" s="137">
        <f>K109+K110+K111</f>
        <v>83734314</v>
      </c>
    </row>
    <row r="113" spans="1:17">
      <c r="A113" s="120">
        <v>21</v>
      </c>
      <c r="C113" s="9" t="s">
        <v>196</v>
      </c>
      <c r="D113" s="120" t="s">
        <v>195</v>
      </c>
      <c r="E113" s="39">
        <v>21</v>
      </c>
      <c r="G113" s="139"/>
      <c r="H113" s="137">
        <f>+H352-H333</f>
        <v>13007869</v>
      </c>
      <c r="I113" s="69"/>
      <c r="J113" s="139"/>
      <c r="K113" s="137">
        <f>+K352-K333</f>
        <v>12500677</v>
      </c>
      <c r="L113" s="1" t="s">
        <v>0</v>
      </c>
    </row>
    <row r="114" spans="1:17">
      <c r="A114" s="120">
        <v>22</v>
      </c>
      <c r="C114" s="9" t="s">
        <v>99</v>
      </c>
      <c r="D114" s="120"/>
      <c r="E114" s="39">
        <v>22</v>
      </c>
      <c r="G114" s="139"/>
      <c r="H114" s="137">
        <f>H333</f>
        <v>0</v>
      </c>
      <c r="I114" s="69" t="s">
        <v>0</v>
      </c>
      <c r="J114" s="139"/>
      <c r="K114" s="137">
        <f>K333</f>
        <v>0</v>
      </c>
    </row>
    <row r="115" spans="1:17">
      <c r="A115" s="39">
        <v>23</v>
      </c>
      <c r="C115" s="98"/>
      <c r="E115" s="39">
        <v>23</v>
      </c>
      <c r="F115" s="25" t="s">
        <v>1</v>
      </c>
      <c r="G115" s="11"/>
      <c r="H115" s="10"/>
      <c r="I115" s="132"/>
      <c r="J115" s="11"/>
      <c r="K115" s="10"/>
      <c r="Q115" s="1" t="s">
        <v>0</v>
      </c>
    </row>
    <row r="116" spans="1:17">
      <c r="A116" s="39">
        <v>24</v>
      </c>
      <c r="C116" s="98"/>
      <c r="D116" s="9"/>
      <c r="E116" s="39">
        <v>24</v>
      </c>
    </row>
    <row r="117" spans="1:17">
      <c r="A117" s="39">
        <v>25</v>
      </c>
      <c r="C117" s="9" t="s">
        <v>194</v>
      </c>
      <c r="D117" s="120" t="s">
        <v>193</v>
      </c>
      <c r="E117" s="39">
        <v>25</v>
      </c>
      <c r="G117" s="139"/>
      <c r="H117" s="137">
        <f>+H399</f>
        <v>90738165.950000003</v>
      </c>
      <c r="I117" s="69"/>
      <c r="J117" s="139"/>
      <c r="K117" s="137">
        <f>+K399</f>
        <v>94469983.849999994</v>
      </c>
    </row>
    <row r="118" spans="1:17">
      <c r="A118" s="1">
        <v>26</v>
      </c>
      <c r="E118" s="1">
        <v>26</v>
      </c>
      <c r="F118" s="25" t="s">
        <v>1</v>
      </c>
      <c r="G118" s="11"/>
      <c r="H118" s="10"/>
      <c r="I118" s="132"/>
      <c r="J118" s="11"/>
      <c r="K118" s="10"/>
    </row>
    <row r="119" spans="1:17">
      <c r="A119" s="39">
        <v>27</v>
      </c>
      <c r="C119" s="9" t="s">
        <v>192</v>
      </c>
      <c r="E119" s="39">
        <v>27</v>
      </c>
      <c r="F119" s="111"/>
      <c r="G119" s="139"/>
      <c r="H119" s="137">
        <f>H105+H106+H112+H113+H114+H117</f>
        <v>238937694.04000002</v>
      </c>
      <c r="I119" s="71"/>
      <c r="J119" s="138"/>
      <c r="K119" s="137">
        <f>K105+K106+K112+K113+K114+K117</f>
        <v>253301895.84999999</v>
      </c>
      <c r="L119" s="101"/>
      <c r="M119" s="101"/>
      <c r="N119" s="101"/>
      <c r="O119" s="101"/>
      <c r="P119" s="101"/>
      <c r="Q119" s="101"/>
    </row>
    <row r="120" spans="1:17">
      <c r="A120" s="39"/>
      <c r="C120" s="9"/>
      <c r="E120" s="39"/>
      <c r="F120" s="136" t="s">
        <v>191</v>
      </c>
      <c r="G120" s="135"/>
      <c r="H120" s="135"/>
      <c r="I120" s="135"/>
      <c r="J120" s="134"/>
      <c r="K120" s="133"/>
    </row>
    <row r="121" spans="1:17" ht="29.25" customHeight="1">
      <c r="C121" s="346" t="s">
        <v>268</v>
      </c>
      <c r="D121" s="346"/>
      <c r="E121" s="346"/>
      <c r="F121" s="346"/>
      <c r="G121" s="346"/>
      <c r="H121" s="346"/>
      <c r="I121" s="346"/>
      <c r="J121" s="346"/>
      <c r="K121" s="58"/>
    </row>
    <row r="122" spans="1:17">
      <c r="D122" s="120"/>
      <c r="F122" s="25"/>
      <c r="G122" s="11"/>
      <c r="H122" s="2">
        <f>H119-H101</f>
        <v>-7.9999983310699463E-2</v>
      </c>
      <c r="I122" s="132"/>
      <c r="J122" s="11"/>
      <c r="K122" s="2">
        <f>K119-K101</f>
        <v>0</v>
      </c>
      <c r="M122" s="1" t="s">
        <v>0</v>
      </c>
    </row>
    <row r="123" spans="1:17">
      <c r="C123" s="1" t="s">
        <v>18</v>
      </c>
      <c r="G123" s="1"/>
      <c r="H123" s="1"/>
      <c r="J123" s="1"/>
      <c r="K123" s="1"/>
    </row>
    <row r="124" spans="1:17">
      <c r="D124" s="120"/>
      <c r="F124" s="25"/>
      <c r="G124" s="11"/>
      <c r="I124" s="132"/>
      <c r="J124" s="11"/>
      <c r="K124" s="10"/>
    </row>
    <row r="125" spans="1:17">
      <c r="E125" s="6"/>
    </row>
    <row r="126" spans="1:17">
      <c r="A126" s="35" t="s">
        <v>274</v>
      </c>
    </row>
    <row r="127" spans="1:17">
      <c r="A127" s="32" t="str">
        <f>$A$83</f>
        <v xml:space="preserve">Institution No.:  </v>
      </c>
      <c r="B127" s="35"/>
      <c r="C127" s="35"/>
      <c r="D127" s="35"/>
      <c r="E127" s="37"/>
      <c r="F127" s="35"/>
      <c r="G127" s="34"/>
      <c r="H127" s="36"/>
      <c r="I127" s="35"/>
      <c r="J127" s="34"/>
      <c r="K127" s="33" t="s">
        <v>190</v>
      </c>
    </row>
    <row r="128" spans="1:17">
      <c r="A128" s="347" t="s">
        <v>189</v>
      </c>
      <c r="B128" s="347"/>
      <c r="C128" s="347"/>
      <c r="D128" s="347"/>
      <c r="E128" s="347"/>
      <c r="F128" s="347"/>
      <c r="G128" s="347"/>
      <c r="H128" s="347"/>
      <c r="I128" s="347"/>
      <c r="J128" s="347"/>
      <c r="K128" s="347"/>
    </row>
    <row r="129" spans="1:11">
      <c r="A129" s="32" t="str">
        <f>$A$42</f>
        <v xml:space="preserve">NAME: </v>
      </c>
      <c r="C129" s="1" t="str">
        <f>$D$20</f>
        <v>University of Colorado</v>
      </c>
      <c r="H129" s="4"/>
      <c r="J129" s="5"/>
      <c r="K129" s="30" t="str">
        <f>$K$3</f>
        <v xml:space="preserve">Date: October 13, 2015 </v>
      </c>
    </row>
    <row r="130" spans="1:11">
      <c r="A130" s="25" t="s">
        <v>1</v>
      </c>
      <c r="B130" s="25" t="s">
        <v>1</v>
      </c>
      <c r="C130" s="25" t="s">
        <v>1</v>
      </c>
      <c r="D130" s="25" t="s">
        <v>1</v>
      </c>
      <c r="E130" s="25" t="s">
        <v>1</v>
      </c>
      <c r="F130" s="25" t="s">
        <v>1</v>
      </c>
      <c r="G130" s="11" t="s">
        <v>1</v>
      </c>
      <c r="H130" s="10" t="s">
        <v>1</v>
      </c>
      <c r="I130" s="25" t="s">
        <v>1</v>
      </c>
      <c r="J130" s="11" t="s">
        <v>1</v>
      </c>
      <c r="K130" s="10" t="s">
        <v>1</v>
      </c>
    </row>
    <row r="131" spans="1:11">
      <c r="A131" s="28" t="s">
        <v>15</v>
      </c>
      <c r="E131" s="28" t="s">
        <v>15</v>
      </c>
      <c r="F131" s="7"/>
      <c r="G131" s="27"/>
      <c r="H131" s="26" t="s">
        <v>14</v>
      </c>
      <c r="I131" s="7"/>
      <c r="J131" s="27"/>
      <c r="K131" s="26" t="s">
        <v>13</v>
      </c>
    </row>
    <row r="132" spans="1:11">
      <c r="A132" s="28" t="s">
        <v>11</v>
      </c>
      <c r="C132" s="29" t="s">
        <v>12</v>
      </c>
      <c r="E132" s="28" t="s">
        <v>11</v>
      </c>
      <c r="F132" s="7"/>
      <c r="G132" s="27"/>
      <c r="H132" s="26" t="s">
        <v>10</v>
      </c>
      <c r="I132" s="7"/>
      <c r="J132" s="27"/>
      <c r="K132" s="26" t="s">
        <v>9</v>
      </c>
    </row>
    <row r="133" spans="1:11">
      <c r="A133" s="25" t="s">
        <v>1</v>
      </c>
      <c r="B133" s="25" t="s">
        <v>1</v>
      </c>
      <c r="C133" s="25" t="s">
        <v>1</v>
      </c>
      <c r="D133" s="25" t="s">
        <v>1</v>
      </c>
      <c r="E133" s="25" t="s">
        <v>1</v>
      </c>
      <c r="F133" s="25" t="s">
        <v>1</v>
      </c>
      <c r="G133" s="11" t="s">
        <v>1</v>
      </c>
      <c r="H133" s="10" t="s">
        <v>1</v>
      </c>
      <c r="I133" s="25" t="s">
        <v>1</v>
      </c>
      <c r="J133" s="11" t="s">
        <v>1</v>
      </c>
      <c r="K133" s="10" t="s">
        <v>1</v>
      </c>
    </row>
    <row r="134" spans="1:11">
      <c r="A134" s="1">
        <v>1</v>
      </c>
      <c r="C134" s="1" t="s">
        <v>188</v>
      </c>
      <c r="E134" s="1">
        <v>1</v>
      </c>
    </row>
    <row r="135" spans="1:11" ht="33.75" customHeight="1">
      <c r="A135" s="131">
        <v>2</v>
      </c>
      <c r="C135" s="348" t="s">
        <v>187</v>
      </c>
      <c r="D135" s="348"/>
      <c r="E135" s="131">
        <v>2</v>
      </c>
      <c r="G135" s="129"/>
      <c r="H135" s="130">
        <v>0</v>
      </c>
      <c r="I135" s="130"/>
      <c r="J135" s="130"/>
      <c r="K135" s="130">
        <v>0</v>
      </c>
    </row>
    <row r="136" spans="1:11" ht="15.75" customHeight="1">
      <c r="A136" s="1">
        <v>3</v>
      </c>
      <c r="C136" s="1" t="s">
        <v>186</v>
      </c>
      <c r="E136" s="1">
        <v>3</v>
      </c>
      <c r="G136" s="129"/>
      <c r="H136" s="129">
        <v>0</v>
      </c>
      <c r="I136" s="129"/>
      <c r="J136" s="129"/>
      <c r="K136" s="129">
        <v>0</v>
      </c>
    </row>
    <row r="137" spans="1:11">
      <c r="A137" s="1">
        <v>4</v>
      </c>
      <c r="C137" s="1" t="s">
        <v>185</v>
      </c>
      <c r="E137" s="1">
        <v>4</v>
      </c>
      <c r="G137" s="129"/>
      <c r="H137" s="129">
        <v>0</v>
      </c>
      <c r="I137" s="129"/>
      <c r="J137" s="129"/>
      <c r="K137" s="129">
        <v>0</v>
      </c>
    </row>
    <row r="138" spans="1:11">
      <c r="A138" s="1">
        <v>5</v>
      </c>
      <c r="C138" s="1" t="s">
        <v>184</v>
      </c>
      <c r="E138" s="1">
        <v>5</v>
      </c>
      <c r="G138" s="129"/>
      <c r="H138" s="129">
        <v>0</v>
      </c>
      <c r="I138" s="129"/>
      <c r="J138" s="129"/>
      <c r="K138" s="129">
        <v>0</v>
      </c>
    </row>
    <row r="139" spans="1:11" ht="47.25" customHeight="1">
      <c r="A139" s="131">
        <v>6</v>
      </c>
      <c r="C139" s="348" t="s">
        <v>183</v>
      </c>
      <c r="D139" s="348"/>
      <c r="E139" s="131">
        <v>6</v>
      </c>
      <c r="G139" s="129"/>
      <c r="H139" s="130">
        <v>0</v>
      </c>
      <c r="I139" s="130"/>
      <c r="J139" s="130"/>
      <c r="K139" s="130">
        <v>0</v>
      </c>
    </row>
    <row r="140" spans="1:11">
      <c r="A140" s="1">
        <v>7</v>
      </c>
      <c r="E140" s="1">
        <v>7</v>
      </c>
      <c r="G140" s="129"/>
      <c r="H140" s="129"/>
      <c r="I140" s="129"/>
      <c r="J140" s="129"/>
      <c r="K140" s="129"/>
    </row>
    <row r="141" spans="1:11">
      <c r="A141" s="1">
        <v>8</v>
      </c>
      <c r="E141" s="1">
        <v>8</v>
      </c>
      <c r="G141" s="129"/>
      <c r="H141" s="129"/>
      <c r="I141" s="129"/>
      <c r="J141" s="129"/>
      <c r="K141" s="129"/>
    </row>
    <row r="142" spans="1:11">
      <c r="A142" s="1">
        <v>9</v>
      </c>
      <c r="E142" s="1">
        <v>9</v>
      </c>
      <c r="G142" s="129"/>
      <c r="H142" s="129"/>
      <c r="I142" s="129"/>
      <c r="J142" s="129"/>
      <c r="K142" s="129"/>
    </row>
    <row r="143" spans="1:11">
      <c r="A143" s="1">
        <v>10</v>
      </c>
      <c r="E143" s="1">
        <v>10</v>
      </c>
      <c r="G143" s="129"/>
      <c r="H143" s="129"/>
      <c r="I143" s="129"/>
      <c r="J143" s="129"/>
      <c r="K143" s="129"/>
    </row>
    <row r="144" spans="1:11">
      <c r="A144" s="1">
        <v>11</v>
      </c>
      <c r="E144" s="1">
        <v>11</v>
      </c>
      <c r="G144" s="129"/>
      <c r="H144" s="129"/>
      <c r="I144" s="129"/>
      <c r="J144" s="129"/>
      <c r="K144" s="129"/>
    </row>
    <row r="145" spans="1:11">
      <c r="A145" s="1">
        <v>12</v>
      </c>
      <c r="C145" s="1" t="s">
        <v>182</v>
      </c>
      <c r="E145" s="1">
        <v>12</v>
      </c>
      <c r="G145" s="129"/>
      <c r="H145" s="129">
        <f>SUM(H135:H144)</f>
        <v>0</v>
      </c>
      <c r="I145" s="129"/>
      <c r="J145" s="129"/>
      <c r="K145" s="129">
        <f>SUM(K135:K144)</f>
        <v>0</v>
      </c>
    </row>
    <row r="146" spans="1:11">
      <c r="E146" s="6"/>
    </row>
    <row r="147" spans="1:11">
      <c r="E147" s="6"/>
    </row>
    <row r="148" spans="1:11">
      <c r="E148" s="6"/>
    </row>
    <row r="149" spans="1:11">
      <c r="E149" s="6"/>
    </row>
    <row r="150" spans="1:11">
      <c r="E150" s="6"/>
    </row>
    <row r="151" spans="1:11">
      <c r="E151" s="6"/>
    </row>
    <row r="152" spans="1:11">
      <c r="E152" s="6"/>
    </row>
    <row r="154" spans="1:11">
      <c r="D154" s="128"/>
      <c r="F154" s="128"/>
      <c r="G154" s="127"/>
      <c r="H154" s="126"/>
    </row>
    <row r="155" spans="1:11">
      <c r="E155" s="6"/>
    </row>
    <row r="156" spans="1:11">
      <c r="E156" s="6"/>
    </row>
    <row r="157" spans="1:11">
      <c r="E157" s="6"/>
    </row>
    <row r="158" spans="1:11">
      <c r="C158" s="1" t="s">
        <v>181</v>
      </c>
      <c r="E158" s="6"/>
    </row>
    <row r="159" spans="1:11">
      <c r="E159" s="6"/>
    </row>
    <row r="160" spans="1:11" ht="12.75">
      <c r="B160" s="125"/>
      <c r="C160" s="124"/>
      <c r="D160" s="123"/>
      <c r="E160" s="123"/>
      <c r="F160" s="123"/>
    </row>
    <row r="161" spans="1:13" ht="12.75">
      <c r="B161" s="125"/>
      <c r="C161" s="124"/>
      <c r="D161" s="123"/>
      <c r="E161" s="123"/>
      <c r="F161" s="123"/>
    </row>
    <row r="162" spans="1:13">
      <c r="E162" s="6"/>
    </row>
    <row r="163" spans="1:13">
      <c r="E163" s="6"/>
    </row>
    <row r="164" spans="1:13">
      <c r="E164" s="6"/>
    </row>
    <row r="165" spans="1:13">
      <c r="E165" s="6"/>
    </row>
    <row r="166" spans="1:13">
      <c r="E166" s="6"/>
    </row>
    <row r="167" spans="1:13">
      <c r="E167" s="6"/>
    </row>
    <row r="168" spans="1:13">
      <c r="E168" s="6"/>
    </row>
    <row r="169" spans="1:13">
      <c r="E169" s="6"/>
    </row>
    <row r="170" spans="1:13">
      <c r="E170" s="6"/>
    </row>
    <row r="171" spans="1:13">
      <c r="E171" s="6"/>
    </row>
    <row r="172" spans="1:13">
      <c r="E172" s="6"/>
    </row>
    <row r="173" spans="1:13">
      <c r="E173" s="6"/>
    </row>
    <row r="174" spans="1:13">
      <c r="A174" s="32" t="str">
        <f>$A$83</f>
        <v xml:space="preserve">Institution No.:  </v>
      </c>
      <c r="E174" s="6"/>
      <c r="G174" s="5"/>
      <c r="H174" s="4"/>
      <c r="J174" s="5"/>
      <c r="K174" s="33" t="s">
        <v>180</v>
      </c>
      <c r="L174" s="111"/>
      <c r="M174" s="94"/>
    </row>
    <row r="175" spans="1:13" s="35" customFormat="1">
      <c r="A175" s="347" t="s">
        <v>179</v>
      </c>
      <c r="B175" s="347"/>
      <c r="C175" s="347"/>
      <c r="D175" s="347"/>
      <c r="E175" s="347"/>
      <c r="F175" s="347"/>
      <c r="G175" s="347"/>
      <c r="H175" s="347"/>
      <c r="I175" s="347"/>
      <c r="J175" s="347"/>
      <c r="K175" s="347"/>
      <c r="L175" s="90"/>
      <c r="M175" s="122"/>
    </row>
    <row r="176" spans="1:13">
      <c r="A176" s="32" t="str">
        <f>$A$42</f>
        <v xml:space="preserve">NAME: </v>
      </c>
      <c r="C176" s="1" t="str">
        <f>$D$20</f>
        <v>University of Colorado</v>
      </c>
      <c r="H176" s="4"/>
      <c r="J176" s="5"/>
      <c r="K176" s="30" t="str">
        <f>$K$3</f>
        <v xml:space="preserve">Date: October 13, 2015 </v>
      </c>
      <c r="L176" s="111"/>
      <c r="M176" s="94"/>
    </row>
    <row r="177" spans="1:11">
      <c r="A177" s="25" t="s">
        <v>1</v>
      </c>
      <c r="B177" s="25" t="s">
        <v>1</v>
      </c>
      <c r="C177" s="25" t="s">
        <v>1</v>
      </c>
      <c r="D177" s="25" t="s">
        <v>1</v>
      </c>
      <c r="E177" s="25" t="s">
        <v>1</v>
      </c>
      <c r="F177" s="25" t="s">
        <v>1</v>
      </c>
      <c r="G177" s="11" t="s">
        <v>1</v>
      </c>
      <c r="H177" s="10" t="s">
        <v>1</v>
      </c>
      <c r="I177" s="25" t="s">
        <v>1</v>
      </c>
      <c r="J177" s="11" t="s">
        <v>1</v>
      </c>
      <c r="K177" s="10" t="s">
        <v>1</v>
      </c>
    </row>
    <row r="178" spans="1:11">
      <c r="A178" s="28" t="s">
        <v>15</v>
      </c>
      <c r="E178" s="28" t="s">
        <v>15</v>
      </c>
      <c r="G178" s="27"/>
      <c r="H178" s="26" t="s">
        <v>14</v>
      </c>
      <c r="I178" s="7"/>
      <c r="J178" s="1"/>
      <c r="K178" s="1"/>
    </row>
    <row r="179" spans="1:11">
      <c r="A179" s="28" t="s">
        <v>11</v>
      </c>
      <c r="E179" s="28" t="s">
        <v>11</v>
      </c>
      <c r="G179" s="27"/>
      <c r="H179" s="26" t="s">
        <v>10</v>
      </c>
      <c r="I179" s="7"/>
      <c r="J179" s="1"/>
      <c r="K179" s="1"/>
    </row>
    <row r="180" spans="1:11">
      <c r="A180" s="25" t="s">
        <v>1</v>
      </c>
      <c r="B180" s="25" t="s">
        <v>1</v>
      </c>
      <c r="C180" s="25" t="s">
        <v>1</v>
      </c>
      <c r="D180" s="25" t="s">
        <v>1</v>
      </c>
      <c r="E180" s="25" t="s">
        <v>1</v>
      </c>
      <c r="F180" s="25" t="s">
        <v>1</v>
      </c>
      <c r="G180" s="11" t="s">
        <v>1</v>
      </c>
      <c r="H180" s="10" t="s">
        <v>1</v>
      </c>
      <c r="I180" s="25" t="s">
        <v>1</v>
      </c>
      <c r="J180" s="1"/>
      <c r="K180" s="1"/>
    </row>
    <row r="181" spans="1:11">
      <c r="A181" s="39">
        <v>1</v>
      </c>
      <c r="C181" s="9" t="s">
        <v>178</v>
      </c>
      <c r="E181" s="39">
        <v>1</v>
      </c>
      <c r="G181" s="5"/>
      <c r="H181" s="69"/>
      <c r="J181" s="1"/>
      <c r="K181" s="1"/>
    </row>
    <row r="182" spans="1:11">
      <c r="A182" s="120" t="s">
        <v>176</v>
      </c>
      <c r="C182" s="9" t="s">
        <v>177</v>
      </c>
      <c r="E182" s="120" t="s">
        <v>176</v>
      </c>
      <c r="F182" s="119"/>
      <c r="G182" s="88"/>
      <c r="H182" s="95">
        <v>0</v>
      </c>
      <c r="I182" s="88"/>
      <c r="J182" s="1"/>
      <c r="K182" s="1"/>
    </row>
    <row r="183" spans="1:11">
      <c r="A183" s="120" t="s">
        <v>174</v>
      </c>
      <c r="C183" s="9" t="s">
        <v>175</v>
      </c>
      <c r="E183" s="120" t="s">
        <v>174</v>
      </c>
      <c r="F183" s="119"/>
      <c r="G183" s="88"/>
      <c r="H183" s="121"/>
      <c r="I183" s="88"/>
      <c r="J183" s="1"/>
      <c r="K183" s="1"/>
    </row>
    <row r="184" spans="1:11">
      <c r="A184" s="120" t="s">
        <v>172</v>
      </c>
      <c r="C184" s="9" t="s">
        <v>173</v>
      </c>
      <c r="E184" s="120" t="s">
        <v>172</v>
      </c>
      <c r="F184" s="119"/>
      <c r="G184" s="88"/>
      <c r="H184" s="294">
        <v>434</v>
      </c>
      <c r="I184" s="88"/>
      <c r="J184" s="1"/>
      <c r="K184" s="1"/>
    </row>
    <row r="185" spans="1:11">
      <c r="A185" s="39">
        <v>3</v>
      </c>
      <c r="C185" s="9" t="s">
        <v>171</v>
      </c>
      <c r="E185" s="39">
        <v>3</v>
      </c>
      <c r="F185" s="119"/>
      <c r="G185" s="88"/>
      <c r="H185" s="294">
        <v>2811</v>
      </c>
      <c r="I185" s="88"/>
      <c r="J185" s="1"/>
      <c r="K185" s="1"/>
    </row>
    <row r="186" spans="1:11">
      <c r="A186" s="39">
        <v>4</v>
      </c>
      <c r="C186" s="9" t="s">
        <v>170</v>
      </c>
      <c r="E186" s="39">
        <v>4</v>
      </c>
      <c r="F186" s="119"/>
      <c r="G186" s="88"/>
      <c r="H186" s="294">
        <v>3245</v>
      </c>
      <c r="I186" s="88"/>
      <c r="J186" s="1"/>
      <c r="K186" s="1"/>
    </row>
    <row r="187" spans="1:11">
      <c r="A187" s="39">
        <v>5</v>
      </c>
      <c r="E187" s="39">
        <v>5</v>
      </c>
      <c r="F187" s="119"/>
      <c r="G187" s="88"/>
      <c r="H187" s="294"/>
      <c r="I187" s="88"/>
      <c r="J187" s="1"/>
      <c r="K187" s="1"/>
    </row>
    <row r="188" spans="1:11">
      <c r="A188" s="39">
        <v>6</v>
      </c>
      <c r="C188" s="9" t="s">
        <v>169</v>
      </c>
      <c r="E188" s="39">
        <v>6</v>
      </c>
      <c r="F188" s="119"/>
      <c r="G188" s="88"/>
      <c r="H188" s="294">
        <v>36</v>
      </c>
      <c r="I188" s="88"/>
      <c r="J188" s="1"/>
      <c r="K188" s="1"/>
    </row>
    <row r="189" spans="1:11">
      <c r="A189" s="39">
        <v>7</v>
      </c>
      <c r="C189" s="9" t="s">
        <v>168</v>
      </c>
      <c r="E189" s="39">
        <v>7</v>
      </c>
      <c r="F189" s="119"/>
      <c r="G189" s="88"/>
      <c r="H189" s="294">
        <v>642</v>
      </c>
      <c r="I189" s="88"/>
      <c r="J189" s="1"/>
      <c r="K189" s="1"/>
    </row>
    <row r="190" spans="1:11">
      <c r="A190" s="39">
        <v>8</v>
      </c>
      <c r="C190" s="9" t="s">
        <v>167</v>
      </c>
      <c r="E190" s="39">
        <v>8</v>
      </c>
      <c r="F190" s="119"/>
      <c r="G190" s="88"/>
      <c r="H190" s="294">
        <v>678</v>
      </c>
      <c r="I190" s="88"/>
      <c r="J190" s="1"/>
      <c r="K190" s="1"/>
    </row>
    <row r="191" spans="1:11">
      <c r="A191" s="39">
        <v>9</v>
      </c>
      <c r="E191" s="39">
        <v>9</v>
      </c>
      <c r="F191" s="119"/>
      <c r="G191" s="88"/>
      <c r="H191" s="294"/>
      <c r="I191" s="88"/>
      <c r="J191" s="1"/>
      <c r="K191" s="1"/>
    </row>
    <row r="192" spans="1:11">
      <c r="A192" s="39">
        <v>10</v>
      </c>
      <c r="C192" s="9" t="s">
        <v>166</v>
      </c>
      <c r="E192" s="39">
        <v>10</v>
      </c>
      <c r="F192" s="119"/>
      <c r="G192" s="88"/>
      <c r="H192" s="294">
        <v>470</v>
      </c>
      <c r="I192" s="88"/>
      <c r="J192" s="1"/>
      <c r="K192" s="1"/>
    </row>
    <row r="193" spans="1:11">
      <c r="A193" s="39">
        <v>11</v>
      </c>
      <c r="C193" s="9" t="s">
        <v>165</v>
      </c>
      <c r="E193" s="39">
        <v>11</v>
      </c>
      <c r="F193" s="119"/>
      <c r="G193" s="88"/>
      <c r="H193" s="294">
        <v>3453</v>
      </c>
      <c r="I193" s="88"/>
      <c r="J193" s="1"/>
      <c r="K193" s="1"/>
    </row>
    <row r="194" spans="1:11">
      <c r="A194" s="39">
        <v>12</v>
      </c>
      <c r="C194" s="9" t="s">
        <v>164</v>
      </c>
      <c r="E194" s="39">
        <v>12</v>
      </c>
      <c r="F194" s="119"/>
      <c r="G194" s="88"/>
      <c r="H194" s="294">
        <v>3923</v>
      </c>
      <c r="I194" s="88"/>
      <c r="J194" s="1"/>
      <c r="K194" s="1"/>
    </row>
    <row r="195" spans="1:11">
      <c r="A195" s="39">
        <v>13</v>
      </c>
      <c r="E195" s="39">
        <v>13</v>
      </c>
      <c r="G195" s="88"/>
      <c r="H195" s="108"/>
      <c r="I195" s="65"/>
      <c r="J195" s="1"/>
      <c r="K195" s="1"/>
    </row>
    <row r="196" spans="1:11">
      <c r="A196" s="39">
        <v>15</v>
      </c>
      <c r="C196" s="9" t="s">
        <v>163</v>
      </c>
      <c r="E196" s="39">
        <v>15</v>
      </c>
      <c r="G196" s="88"/>
      <c r="H196" s="295"/>
      <c r="I196" s="65"/>
      <c r="J196" s="1"/>
      <c r="K196" s="1"/>
    </row>
    <row r="197" spans="1:11">
      <c r="A197" s="39">
        <v>16</v>
      </c>
      <c r="C197" s="9" t="s">
        <v>162</v>
      </c>
      <c r="E197" s="39">
        <v>16</v>
      </c>
      <c r="G197" s="88"/>
      <c r="H197" s="108">
        <f>(H101)/H194</f>
        <v>60906.880989039004</v>
      </c>
      <c r="I197" s="117"/>
      <c r="J197" s="1"/>
      <c r="K197" s="1"/>
    </row>
    <row r="198" spans="1:11">
      <c r="A198" s="39">
        <v>17</v>
      </c>
      <c r="C198" s="9" t="s">
        <v>161</v>
      </c>
      <c r="E198" s="39">
        <v>17</v>
      </c>
      <c r="G198" s="88"/>
      <c r="H198" s="108">
        <v>1920</v>
      </c>
      <c r="I198" s="65"/>
      <c r="J198" s="1"/>
      <c r="K198" s="1"/>
    </row>
    <row r="199" spans="1:11">
      <c r="A199" s="39">
        <v>18</v>
      </c>
      <c r="E199" s="39">
        <v>18</v>
      </c>
      <c r="G199" s="88"/>
      <c r="H199" s="108"/>
      <c r="I199" s="65"/>
      <c r="J199" s="1"/>
      <c r="K199" s="1"/>
    </row>
    <row r="200" spans="1:11">
      <c r="A200" s="1">
        <v>19</v>
      </c>
      <c r="C200" s="9" t="s">
        <v>160</v>
      </c>
      <c r="E200" s="1">
        <v>19</v>
      </c>
      <c r="G200" s="88"/>
      <c r="H200" s="108"/>
      <c r="I200" s="65"/>
      <c r="J200" s="1"/>
      <c r="K200" s="1"/>
    </row>
    <row r="201" spans="1:11">
      <c r="A201" s="39">
        <v>20</v>
      </c>
      <c r="C201" s="9" t="s">
        <v>159</v>
      </c>
      <c r="E201" s="39">
        <v>20</v>
      </c>
      <c r="F201" s="21"/>
      <c r="G201" s="66"/>
      <c r="H201" s="237">
        <f>G460</f>
        <v>400.54000000000008</v>
      </c>
      <c r="I201" s="66"/>
      <c r="J201" s="1"/>
      <c r="K201" s="1"/>
    </row>
    <row r="202" spans="1:11">
      <c r="A202" s="39">
        <v>21</v>
      </c>
      <c r="C202" s="9" t="s">
        <v>158</v>
      </c>
      <c r="E202" s="39">
        <v>21</v>
      </c>
      <c r="F202" s="21"/>
      <c r="G202" s="66"/>
      <c r="H202" s="237">
        <f>G456</f>
        <v>356.13000000000005</v>
      </c>
      <c r="I202" s="66"/>
      <c r="J202" s="1"/>
      <c r="K202" s="1"/>
    </row>
    <row r="203" spans="1:11">
      <c r="A203" s="39">
        <v>22</v>
      </c>
      <c r="C203" s="9" t="s">
        <v>157</v>
      </c>
      <c r="E203" s="39">
        <v>22</v>
      </c>
      <c r="F203" s="21"/>
      <c r="G203" s="66"/>
      <c r="H203" s="237">
        <f>G458</f>
        <v>44.41</v>
      </c>
      <c r="I203" s="66"/>
      <c r="J203" s="1"/>
      <c r="K203" s="1"/>
    </row>
    <row r="204" spans="1:11">
      <c r="A204" s="39">
        <v>23</v>
      </c>
      <c r="E204" s="39">
        <v>23</v>
      </c>
      <c r="F204" s="21"/>
      <c r="G204" s="66"/>
      <c r="H204" s="237"/>
      <c r="I204" s="66"/>
      <c r="J204" s="1"/>
      <c r="K204" s="1"/>
    </row>
    <row r="205" spans="1:11">
      <c r="A205" s="39">
        <v>24</v>
      </c>
      <c r="C205" s="9" t="s">
        <v>156</v>
      </c>
      <c r="E205" s="39">
        <v>24</v>
      </c>
      <c r="F205" s="21"/>
      <c r="G205" s="66"/>
      <c r="H205" s="237"/>
      <c r="I205" s="66"/>
      <c r="K205" s="1"/>
    </row>
    <row r="206" spans="1:11">
      <c r="A206" s="39">
        <v>25</v>
      </c>
      <c r="C206" s="9" t="s">
        <v>155</v>
      </c>
      <c r="E206" s="39">
        <v>25</v>
      </c>
      <c r="G206" s="88"/>
      <c r="H206" s="108">
        <f>IF(G460=0,0,H460/G460)+IF(G499=0,0,H499/G499)</f>
        <v>361368.00387220614</v>
      </c>
      <c r="I206" s="65"/>
      <c r="K206" s="1"/>
    </row>
    <row r="207" spans="1:11">
      <c r="A207" s="39">
        <v>26</v>
      </c>
      <c r="C207" s="9" t="s">
        <v>154</v>
      </c>
      <c r="E207" s="39">
        <v>26</v>
      </c>
      <c r="G207" s="88"/>
      <c r="H207" s="108">
        <f>IF(H202=0,0,(H456+H457+H495+H496)/H202)</f>
        <v>169977.68635048997</v>
      </c>
      <c r="I207" s="65"/>
      <c r="J207" s="1"/>
      <c r="K207" s="1"/>
    </row>
    <row r="208" spans="1:11">
      <c r="A208" s="39">
        <v>27</v>
      </c>
      <c r="C208" s="9" t="s">
        <v>153</v>
      </c>
      <c r="E208" s="39">
        <v>27</v>
      </c>
      <c r="G208" s="88"/>
      <c r="H208" s="108">
        <f>IF(H203=0,0,(H458+H459+H497+H498)/H203)</f>
        <v>63950.354424679128</v>
      </c>
      <c r="I208" s="65"/>
      <c r="J208" s="1"/>
      <c r="K208" s="1"/>
    </row>
    <row r="209" spans="1:13">
      <c r="A209" s="39">
        <v>28</v>
      </c>
      <c r="E209" s="39">
        <v>28</v>
      </c>
      <c r="G209" s="88"/>
      <c r="H209" s="108"/>
      <c r="I209" s="65"/>
      <c r="J209" s="1"/>
      <c r="K209" s="1"/>
    </row>
    <row r="210" spans="1:13">
      <c r="A210" s="39">
        <v>29</v>
      </c>
      <c r="C210" s="9" t="s">
        <v>152</v>
      </c>
      <c r="E210" s="39">
        <v>29</v>
      </c>
      <c r="F210" s="8"/>
      <c r="G210" s="88"/>
      <c r="H210" s="296">
        <f>G101</f>
        <v>1277.56</v>
      </c>
      <c r="I210" s="88"/>
      <c r="J210" s="1"/>
      <c r="K210" s="1"/>
    </row>
    <row r="211" spans="1:13">
      <c r="A211" s="9"/>
      <c r="H211" s="4"/>
      <c r="J211" s="1"/>
      <c r="K211" s="1"/>
    </row>
    <row r="212" spans="1:13">
      <c r="A212" s="9"/>
      <c r="H212" s="4"/>
      <c r="K212" s="4"/>
    </row>
    <row r="213" spans="1:13" ht="30" customHeight="1">
      <c r="A213" s="9"/>
      <c r="C213" s="351" t="s">
        <v>151</v>
      </c>
      <c r="D213" s="351"/>
      <c r="E213" s="351"/>
      <c r="F213" s="351"/>
      <c r="G213" s="351"/>
      <c r="H213" s="351"/>
      <c r="I213" s="351"/>
      <c r="K213" s="4"/>
    </row>
    <row r="214" spans="1:13">
      <c r="A214" s="9"/>
      <c r="H214" s="4"/>
      <c r="K214" s="4"/>
    </row>
    <row r="215" spans="1:13">
      <c r="A215" s="9"/>
      <c r="H215" s="4"/>
      <c r="K215" s="4"/>
    </row>
    <row r="216" spans="1:13">
      <c r="A216" s="9"/>
      <c r="H216" s="4"/>
      <c r="K216" s="4"/>
    </row>
    <row r="217" spans="1:13">
      <c r="A217" s="9"/>
      <c r="C217" s="35"/>
      <c r="D217" s="35"/>
      <c r="E217" s="35"/>
      <c r="F217" s="35"/>
      <c r="G217" s="116"/>
      <c r="H217" s="36"/>
      <c r="K217" s="4"/>
    </row>
    <row r="218" spans="1:13">
      <c r="A218" s="9"/>
      <c r="H218" s="4"/>
      <c r="K218" s="4"/>
    </row>
    <row r="219" spans="1:13">
      <c r="A219" s="9"/>
      <c r="G219" s="114" t="s">
        <v>130</v>
      </c>
      <c r="H219" s="113"/>
      <c r="I219" s="113"/>
      <c r="J219" s="115"/>
      <c r="K219" s="4"/>
    </row>
    <row r="220" spans="1:13">
      <c r="A220" s="9"/>
      <c r="G220" s="114" t="s">
        <v>150</v>
      </c>
      <c r="H220" s="113"/>
      <c r="I220" s="113"/>
      <c r="J220" s="112"/>
      <c r="K220" s="4"/>
    </row>
    <row r="221" spans="1:13">
      <c r="A221" s="9"/>
      <c r="H221" s="4"/>
      <c r="K221" s="4"/>
    </row>
    <row r="222" spans="1:13">
      <c r="A222" s="9"/>
      <c r="H222" s="4"/>
      <c r="K222" s="4"/>
    </row>
    <row r="223" spans="1:13">
      <c r="A223" s="9"/>
      <c r="H223" s="4"/>
      <c r="K223" s="4"/>
    </row>
    <row r="224" spans="1:13">
      <c r="E224" s="6"/>
      <c r="G224" s="5"/>
      <c r="H224" s="4"/>
      <c r="I224" s="111"/>
      <c r="K224" s="4"/>
      <c r="M224" s="94"/>
    </row>
    <row r="225" spans="1:11">
      <c r="A225" s="9"/>
      <c r="H225" s="4"/>
      <c r="K225" s="4"/>
    </row>
    <row r="226" spans="1:11">
      <c r="A226" s="32" t="str">
        <f>$A$83</f>
        <v xml:space="preserve">Institution No.:  </v>
      </c>
      <c r="C226" s="110"/>
      <c r="G226" s="1"/>
      <c r="H226" s="1"/>
      <c r="I226" s="13" t="s">
        <v>149</v>
      </c>
      <c r="J226" s="1"/>
      <c r="K226" s="1"/>
    </row>
    <row r="227" spans="1:11">
      <c r="A227" s="278"/>
      <c r="B227" s="352" t="s">
        <v>148</v>
      </c>
      <c r="C227" s="352"/>
      <c r="D227" s="352"/>
      <c r="E227" s="352"/>
      <c r="F227" s="352"/>
      <c r="G227" s="352"/>
      <c r="H227" s="352"/>
      <c r="I227" s="352"/>
      <c r="J227" s="352"/>
      <c r="K227" s="352"/>
    </row>
    <row r="228" spans="1:11">
      <c r="A228" s="32" t="str">
        <f>$A$42</f>
        <v xml:space="preserve">NAME: </v>
      </c>
      <c r="C228" s="1" t="str">
        <f>$D$20</f>
        <v>University of Colorado</v>
      </c>
      <c r="G228" s="1"/>
      <c r="H228" s="1"/>
      <c r="I228" s="30" t="str">
        <f>$K$3</f>
        <v xml:space="preserve">Date: October 13, 2015 </v>
      </c>
      <c r="J228" s="1"/>
      <c r="K228" s="1"/>
    </row>
    <row r="229" spans="1:11">
      <c r="A229" s="25"/>
      <c r="C229" s="25" t="s">
        <v>1</v>
      </c>
      <c r="D229" s="25" t="s">
        <v>1</v>
      </c>
      <c r="E229" s="25" t="s">
        <v>1</v>
      </c>
      <c r="F229" s="25" t="s">
        <v>1</v>
      </c>
      <c r="G229" s="25" t="s">
        <v>1</v>
      </c>
      <c r="H229" s="25" t="s">
        <v>1</v>
      </c>
      <c r="I229" s="25" t="s">
        <v>1</v>
      </c>
      <c r="J229" s="25" t="s">
        <v>1</v>
      </c>
      <c r="K229" s="1"/>
    </row>
    <row r="230" spans="1:11">
      <c r="A230" s="28"/>
      <c r="D230" s="26" t="s">
        <v>14</v>
      </c>
      <c r="G230" s="1"/>
      <c r="H230" s="1"/>
      <c r="J230" s="1"/>
      <c r="K230" s="1"/>
    </row>
    <row r="231" spans="1:11">
      <c r="A231" s="28"/>
      <c r="D231" s="29" t="s">
        <v>147</v>
      </c>
      <c r="G231" s="1"/>
      <c r="H231" s="1"/>
      <c r="J231" s="1"/>
      <c r="K231" s="1"/>
    </row>
    <row r="232" spans="1:11">
      <c r="A232" s="25"/>
      <c r="D232" s="29" t="s">
        <v>146</v>
      </c>
      <c r="E232" s="29" t="s">
        <v>146</v>
      </c>
      <c r="F232" s="29" t="s">
        <v>145</v>
      </c>
      <c r="G232" s="29"/>
      <c r="H232" s="1"/>
      <c r="J232" s="1"/>
      <c r="K232" s="1"/>
    </row>
    <row r="233" spans="1:11">
      <c r="A233" s="9"/>
      <c r="C233" s="29" t="s">
        <v>144</v>
      </c>
      <c r="D233" s="29" t="s">
        <v>143</v>
      </c>
      <c r="E233" s="29" t="s">
        <v>142</v>
      </c>
      <c r="F233" s="29" t="s">
        <v>141</v>
      </c>
      <c r="G233" s="29"/>
      <c r="H233" s="1"/>
      <c r="J233" s="1"/>
      <c r="K233" s="1"/>
    </row>
    <row r="234" spans="1:11">
      <c r="A234" s="9"/>
      <c r="C234" s="25" t="s">
        <v>1</v>
      </c>
      <c r="D234" s="25" t="s">
        <v>1</v>
      </c>
      <c r="E234" s="25" t="s">
        <v>1</v>
      </c>
      <c r="F234" s="25" t="s">
        <v>1</v>
      </c>
      <c r="G234" s="25" t="s">
        <v>1</v>
      </c>
      <c r="H234" s="1"/>
      <c r="J234" s="1"/>
      <c r="K234" s="1"/>
    </row>
    <row r="235" spans="1:11">
      <c r="A235" s="9"/>
      <c r="G235" s="1"/>
      <c r="H235" s="1"/>
      <c r="J235" s="1"/>
      <c r="K235" s="1"/>
    </row>
    <row r="236" spans="1:11">
      <c r="A236" s="9"/>
      <c r="C236" s="9" t="s">
        <v>140</v>
      </c>
      <c r="D236" s="108">
        <v>0</v>
      </c>
      <c r="E236" s="108">
        <v>0</v>
      </c>
      <c r="F236" s="95">
        <v>0</v>
      </c>
      <c r="G236" s="1"/>
      <c r="H236" s="1"/>
      <c r="J236" s="1"/>
      <c r="K236" s="1"/>
    </row>
    <row r="237" spans="1:11">
      <c r="A237" s="9"/>
      <c r="D237" s="108"/>
      <c r="E237" s="108"/>
      <c r="F237" s="108"/>
      <c r="G237" s="1"/>
      <c r="H237" s="1"/>
      <c r="J237" s="1"/>
      <c r="K237" s="1"/>
    </row>
    <row r="238" spans="1:11">
      <c r="A238" s="9"/>
      <c r="C238" s="9" t="s">
        <v>139</v>
      </c>
      <c r="D238" s="93">
        <v>0</v>
      </c>
      <c r="E238" s="95">
        <v>0</v>
      </c>
      <c r="F238" s="95"/>
      <c r="G238" s="39"/>
      <c r="H238" s="1"/>
      <c r="J238" s="1"/>
      <c r="K238" s="1"/>
    </row>
    <row r="239" spans="1:11">
      <c r="A239" s="9"/>
      <c r="D239" s="298"/>
      <c r="E239" s="61"/>
      <c r="F239" s="61"/>
      <c r="G239" s="1"/>
      <c r="H239" s="1"/>
      <c r="J239" s="1"/>
      <c r="K239" s="1"/>
    </row>
    <row r="240" spans="1:11">
      <c r="A240" s="9"/>
      <c r="C240" s="9" t="s">
        <v>138</v>
      </c>
      <c r="D240" s="294">
        <v>470</v>
      </c>
      <c r="E240" s="95">
        <v>0</v>
      </c>
      <c r="F240" s="95"/>
      <c r="G240" s="39"/>
      <c r="H240" s="1"/>
      <c r="J240" s="1"/>
      <c r="K240" s="1"/>
    </row>
    <row r="241" spans="1:11">
      <c r="A241" s="9"/>
      <c r="D241" s="298"/>
      <c r="E241" s="61"/>
      <c r="F241" s="61"/>
      <c r="G241" s="1"/>
      <c r="H241" s="1"/>
      <c r="J241" s="1"/>
      <c r="K241" s="1"/>
    </row>
    <row r="242" spans="1:11">
      <c r="A242" s="9"/>
      <c r="C242" s="9" t="s">
        <v>137</v>
      </c>
      <c r="D242" s="294">
        <v>470</v>
      </c>
      <c r="E242" s="95">
        <f>SUM(E236:E240)</f>
        <v>0</v>
      </c>
      <c r="F242" s="95"/>
      <c r="G242" s="71"/>
      <c r="H242" s="107"/>
      <c r="J242" s="1"/>
      <c r="K242" s="1"/>
    </row>
    <row r="243" spans="1:11">
      <c r="A243" s="9"/>
      <c r="D243" s="299"/>
      <c r="E243" s="106"/>
      <c r="F243" s="106"/>
      <c r="G243" s="1"/>
      <c r="H243" s="1"/>
      <c r="J243" s="1"/>
      <c r="K243" s="1"/>
    </row>
    <row r="244" spans="1:11">
      <c r="A244" s="9"/>
      <c r="D244" s="299"/>
      <c r="E244" s="106"/>
      <c r="F244" s="106"/>
      <c r="G244" s="1"/>
      <c r="H244" s="1"/>
      <c r="J244" s="1"/>
      <c r="K244" s="1"/>
    </row>
    <row r="245" spans="1:11">
      <c r="A245" s="9"/>
      <c r="C245" s="9" t="s">
        <v>136</v>
      </c>
      <c r="D245" s="298">
        <v>1166</v>
      </c>
      <c r="E245" s="61">
        <v>0</v>
      </c>
      <c r="F245" s="95"/>
      <c r="G245" s="39"/>
      <c r="H245" s="1"/>
      <c r="J245" s="1"/>
      <c r="K245" s="1"/>
    </row>
    <row r="246" spans="1:11">
      <c r="A246" s="9"/>
      <c r="D246" s="298"/>
      <c r="E246" s="61"/>
      <c r="F246" s="95"/>
      <c r="G246" s="1"/>
      <c r="H246" s="1"/>
      <c r="J246" s="1"/>
      <c r="K246" s="1"/>
    </row>
    <row r="247" spans="1:11">
      <c r="A247" s="9"/>
      <c r="B247" s="9" t="s">
        <v>0</v>
      </c>
      <c r="C247" s="9" t="s">
        <v>135</v>
      </c>
      <c r="D247" s="298">
        <v>2287</v>
      </c>
      <c r="E247" s="61">
        <v>0</v>
      </c>
      <c r="F247" s="95"/>
      <c r="G247" s="39"/>
      <c r="H247" s="1"/>
      <c r="J247" s="1"/>
      <c r="K247" s="1"/>
    </row>
    <row r="248" spans="1:11">
      <c r="A248" s="9"/>
      <c r="D248" s="298"/>
      <c r="E248" s="61"/>
      <c r="F248" s="95"/>
      <c r="G248" s="1"/>
      <c r="H248" s="1"/>
      <c r="J248" s="1"/>
      <c r="K248" s="1"/>
    </row>
    <row r="249" spans="1:11">
      <c r="A249" s="9"/>
      <c r="C249" s="9" t="s">
        <v>134</v>
      </c>
      <c r="D249" s="298">
        <f>D245+D247</f>
        <v>3453</v>
      </c>
      <c r="E249" s="61">
        <f>SUM(E245:E247)</f>
        <v>0</v>
      </c>
      <c r="F249" s="95"/>
      <c r="G249" s="39"/>
      <c r="H249" s="1"/>
      <c r="J249" s="1"/>
      <c r="K249" s="1"/>
    </row>
    <row r="250" spans="1:11">
      <c r="A250" s="9"/>
      <c r="D250" s="299"/>
      <c r="E250" s="59"/>
      <c r="F250" s="95"/>
      <c r="G250" s="1"/>
      <c r="H250" s="1"/>
      <c r="J250" s="1"/>
      <c r="K250" s="1"/>
    </row>
    <row r="251" spans="1:11">
      <c r="A251" s="9"/>
      <c r="C251" s="9" t="s">
        <v>133</v>
      </c>
      <c r="D251" s="301">
        <f>D242+D249</f>
        <v>3923</v>
      </c>
      <c r="E251" s="105">
        <f>H201</f>
        <v>400.54000000000008</v>
      </c>
      <c r="F251" s="95">
        <f>D251/E251</f>
        <v>9.7942777250711526</v>
      </c>
      <c r="G251" s="39"/>
      <c r="H251" s="1"/>
      <c r="J251" s="1"/>
      <c r="K251" s="1"/>
    </row>
    <row r="252" spans="1:11">
      <c r="A252" s="9"/>
      <c r="G252" s="1"/>
      <c r="H252" s="1"/>
      <c r="J252" s="1"/>
      <c r="K252" s="1"/>
    </row>
    <row r="253" spans="1:11">
      <c r="A253" s="9"/>
      <c r="G253" s="1"/>
      <c r="H253" s="1"/>
      <c r="J253" s="1"/>
      <c r="K253" s="1"/>
    </row>
    <row r="254" spans="1:11">
      <c r="A254" s="9"/>
      <c r="G254" s="1"/>
      <c r="H254" s="1"/>
      <c r="J254" s="1"/>
      <c r="K254" s="1"/>
    </row>
    <row r="255" spans="1:11">
      <c r="A255" s="9"/>
      <c r="G255" s="1"/>
      <c r="H255" s="1"/>
      <c r="J255" s="1"/>
      <c r="K255" s="1"/>
    </row>
    <row r="256" spans="1:11">
      <c r="A256" s="9"/>
      <c r="C256" s="9" t="s">
        <v>132</v>
      </c>
      <c r="G256" s="1"/>
      <c r="H256" s="1"/>
      <c r="J256" s="1"/>
      <c r="K256" s="1"/>
    </row>
    <row r="257" spans="1:11">
      <c r="A257" s="9"/>
      <c r="C257" s="9" t="s">
        <v>131</v>
      </c>
      <c r="G257" s="1"/>
      <c r="H257" s="1"/>
      <c r="J257" s="1"/>
      <c r="K257" s="1"/>
    </row>
    <row r="258" spans="1:11">
      <c r="A258" s="9"/>
      <c r="H258" s="4"/>
      <c r="K258" s="4"/>
    </row>
    <row r="259" spans="1:11">
      <c r="A259" s="9"/>
      <c r="H259" s="4"/>
      <c r="K259" s="4"/>
    </row>
    <row r="260" spans="1:11">
      <c r="A260" s="9"/>
      <c r="H260" s="4"/>
      <c r="K260" s="4"/>
    </row>
    <row r="261" spans="1:11">
      <c r="A261" s="9"/>
      <c r="H261" s="4"/>
      <c r="K261" s="4"/>
    </row>
    <row r="262" spans="1:11">
      <c r="A262" s="9"/>
      <c r="H262" s="4"/>
      <c r="K262" s="4"/>
    </row>
    <row r="263" spans="1:11">
      <c r="A263" s="9"/>
      <c r="H263" s="4"/>
      <c r="K263" s="4"/>
    </row>
    <row r="264" spans="1:11">
      <c r="A264" s="9"/>
      <c r="C264" s="102"/>
      <c r="D264" s="103"/>
      <c r="G264" s="102" t="s">
        <v>130</v>
      </c>
      <c r="H264" s="103"/>
      <c r="I264" s="104"/>
      <c r="K264" s="4"/>
    </row>
    <row r="265" spans="1:11">
      <c r="A265" s="9"/>
      <c r="C265" s="102" t="s">
        <v>129</v>
      </c>
      <c r="D265" s="103"/>
      <c r="G265" s="102" t="s">
        <v>128</v>
      </c>
      <c r="H265" s="103"/>
      <c r="I265" s="104"/>
      <c r="K265" s="4"/>
    </row>
    <row r="266" spans="1:11">
      <c r="A266" s="9"/>
      <c r="C266" s="102" t="s">
        <v>127</v>
      </c>
      <c r="D266" s="103"/>
      <c r="H266" s="4"/>
      <c r="K266" s="4"/>
    </row>
    <row r="267" spans="1:11">
      <c r="A267" s="9"/>
      <c r="H267" s="4"/>
      <c r="K267" s="4"/>
    </row>
    <row r="268" spans="1:11">
      <c r="A268" s="9"/>
      <c r="C268" s="102" t="s">
        <v>126</v>
      </c>
      <c r="D268" s="101"/>
      <c r="E268" s="101"/>
      <c r="F268" s="101"/>
      <c r="G268" s="100"/>
      <c r="H268" s="99"/>
      <c r="K268" s="4"/>
    </row>
    <row r="269" spans="1:11">
      <c r="A269" s="9"/>
      <c r="H269" s="4"/>
      <c r="K269" s="4"/>
    </row>
    <row r="270" spans="1:11">
      <c r="A270" s="9"/>
      <c r="H270" s="4"/>
      <c r="K270" s="4"/>
    </row>
    <row r="271" spans="1:11">
      <c r="A271" s="9"/>
      <c r="H271" s="4"/>
      <c r="K271" s="4"/>
    </row>
    <row r="272" spans="1:11">
      <c r="A272" s="9"/>
      <c r="H272" s="4"/>
      <c r="K272" s="4"/>
    </row>
    <row r="273" spans="1:11">
      <c r="A273" s="9"/>
      <c r="H273" s="4"/>
      <c r="K273" s="4"/>
    </row>
    <row r="274" spans="1:11">
      <c r="A274" s="9"/>
      <c r="H274" s="4"/>
      <c r="K274" s="4"/>
    </row>
    <row r="275" spans="1:11" s="35" customFormat="1">
      <c r="A275" s="32" t="str">
        <f>$A$83</f>
        <v xml:space="preserve">Institution No.:  </v>
      </c>
      <c r="E275" s="37"/>
      <c r="G275" s="34"/>
      <c r="H275" s="36"/>
      <c r="J275" s="34"/>
      <c r="K275" s="33" t="s">
        <v>125</v>
      </c>
    </row>
    <row r="276" spans="1:11" s="35" customFormat="1">
      <c r="E276" s="37" t="s">
        <v>124</v>
      </c>
      <c r="G276" s="34"/>
      <c r="H276" s="36"/>
      <c r="J276" s="34"/>
      <c r="K276" s="36"/>
    </row>
    <row r="277" spans="1:11">
      <c r="A277" s="32" t="str">
        <f>$A$42</f>
        <v xml:space="preserve">NAME: </v>
      </c>
      <c r="C277" s="1" t="str">
        <f>$D$20</f>
        <v>University of Colorado</v>
      </c>
      <c r="F277" s="98"/>
      <c r="G277" s="63"/>
      <c r="H277" s="62"/>
      <c r="J277" s="5"/>
      <c r="K277" s="30" t="str">
        <f>$K$3</f>
        <v xml:space="preserve">Date: October 13, 2015 </v>
      </c>
    </row>
    <row r="278" spans="1:11">
      <c r="A278" s="25" t="s">
        <v>1</v>
      </c>
      <c r="B278" s="25" t="s">
        <v>1</v>
      </c>
      <c r="C278" s="25" t="s">
        <v>1</v>
      </c>
      <c r="D278" s="25" t="s">
        <v>1</v>
      </c>
      <c r="E278" s="25" t="s">
        <v>1</v>
      </c>
      <c r="F278" s="25" t="s">
        <v>1</v>
      </c>
      <c r="G278" s="11" t="s">
        <v>1</v>
      </c>
      <c r="H278" s="10" t="s">
        <v>1</v>
      </c>
      <c r="I278" s="25" t="s">
        <v>1</v>
      </c>
      <c r="J278" s="11" t="s">
        <v>1</v>
      </c>
      <c r="K278" s="10" t="s">
        <v>1</v>
      </c>
    </row>
    <row r="279" spans="1:11">
      <c r="A279" s="28" t="s">
        <v>15</v>
      </c>
      <c r="E279" s="28" t="s">
        <v>15</v>
      </c>
      <c r="F279" s="7"/>
      <c r="G279" s="27"/>
      <c r="H279" s="26" t="s">
        <v>14</v>
      </c>
      <c r="I279" s="7"/>
      <c r="J279" s="1"/>
      <c r="K279" s="1"/>
    </row>
    <row r="280" spans="1:11" ht="33.75" customHeight="1">
      <c r="A280" s="28" t="s">
        <v>11</v>
      </c>
      <c r="C280" s="29" t="s">
        <v>12</v>
      </c>
      <c r="D280" s="97" t="s">
        <v>270</v>
      </c>
      <c r="E280" s="28" t="s">
        <v>11</v>
      </c>
      <c r="F280" s="7"/>
      <c r="G280" s="27" t="s">
        <v>33</v>
      </c>
      <c r="H280" s="26" t="s">
        <v>10</v>
      </c>
      <c r="I280" s="7"/>
      <c r="J280" s="1"/>
      <c r="K280" s="1"/>
    </row>
    <row r="281" spans="1:11">
      <c r="A281" s="25" t="s">
        <v>1</v>
      </c>
      <c r="B281" s="25" t="s">
        <v>1</v>
      </c>
      <c r="C281" s="25" t="s">
        <v>1</v>
      </c>
      <c r="D281" s="25" t="s">
        <v>1</v>
      </c>
      <c r="E281" s="25" t="s">
        <v>1</v>
      </c>
      <c r="F281" s="25" t="s">
        <v>1</v>
      </c>
      <c r="G281" s="11" t="s">
        <v>1</v>
      </c>
      <c r="H281" s="10" t="s">
        <v>1</v>
      </c>
      <c r="I281" s="25" t="s">
        <v>1</v>
      </c>
      <c r="J281" s="1"/>
      <c r="K281" s="1"/>
    </row>
    <row r="282" spans="1:11">
      <c r="A282" s="39">
        <v>1</v>
      </c>
      <c r="C282" s="9" t="s">
        <v>123</v>
      </c>
      <c r="E282" s="39">
        <v>1</v>
      </c>
      <c r="G282" s="5"/>
      <c r="H282" s="4"/>
      <c r="J282" s="1"/>
      <c r="K282" s="1"/>
    </row>
    <row r="283" spans="1:11">
      <c r="A283" s="39">
        <f>(A282+1)</f>
        <v>2</v>
      </c>
      <c r="C283" s="9" t="s">
        <v>114</v>
      </c>
      <c r="D283" s="9" t="s">
        <v>113</v>
      </c>
      <c r="E283" s="39">
        <f>(E282+1)</f>
        <v>2</v>
      </c>
      <c r="F283" s="21"/>
      <c r="G283" s="45">
        <v>0</v>
      </c>
      <c r="H283" s="66">
        <v>7922182.9799999995</v>
      </c>
      <c r="I283" s="66"/>
      <c r="J283" s="1"/>
      <c r="K283" s="1"/>
    </row>
    <row r="284" spans="1:11">
      <c r="A284" s="39">
        <f>(A283+1)</f>
        <v>3</v>
      </c>
      <c r="D284" s="9" t="s">
        <v>112</v>
      </c>
      <c r="E284" s="39">
        <f>(E283+1)</f>
        <v>3</v>
      </c>
      <c r="F284" s="21"/>
      <c r="G284" s="45">
        <v>0</v>
      </c>
      <c r="H284" s="66">
        <v>1670639.61</v>
      </c>
      <c r="I284" s="66"/>
      <c r="J284" s="1"/>
      <c r="K284" s="1"/>
    </row>
    <row r="285" spans="1:11">
      <c r="A285" s="39">
        <v>4</v>
      </c>
      <c r="C285" s="9" t="s">
        <v>111</v>
      </c>
      <c r="D285" s="9" t="s">
        <v>110</v>
      </c>
      <c r="E285" s="39">
        <v>4</v>
      </c>
      <c r="F285" s="21"/>
      <c r="G285" s="45">
        <v>0</v>
      </c>
      <c r="H285" s="66">
        <v>3288735.51</v>
      </c>
      <c r="I285" s="66"/>
      <c r="J285" s="1"/>
      <c r="K285" s="1"/>
    </row>
    <row r="286" spans="1:11">
      <c r="A286" s="39">
        <f>(A285+1)</f>
        <v>5</v>
      </c>
      <c r="D286" s="9" t="s">
        <v>109</v>
      </c>
      <c r="E286" s="39">
        <f>(E285+1)</f>
        <v>5</v>
      </c>
      <c r="F286" s="21"/>
      <c r="G286" s="45">
        <v>0</v>
      </c>
      <c r="H286" s="66">
        <v>325326.83</v>
      </c>
      <c r="I286" s="66"/>
      <c r="J286" s="1"/>
      <c r="K286" s="1"/>
    </row>
    <row r="287" spans="1:11">
      <c r="A287" s="39">
        <f>(A286+1)</f>
        <v>6</v>
      </c>
      <c r="C287" s="9" t="s">
        <v>122</v>
      </c>
      <c r="E287" s="39">
        <f>(E286+1)</f>
        <v>6</v>
      </c>
      <c r="G287" s="65">
        <f>SUM(G283:G286)</f>
        <v>0</v>
      </c>
      <c r="H287" s="65">
        <f>SUM(H283:H286)</f>
        <v>13206884.93</v>
      </c>
      <c r="I287" s="65"/>
      <c r="J287" s="1"/>
      <c r="K287" s="1"/>
    </row>
    <row r="288" spans="1:11">
      <c r="A288" s="39">
        <f>(A287+1)</f>
        <v>7</v>
      </c>
      <c r="C288" s="9" t="s">
        <v>121</v>
      </c>
      <c r="E288" s="39">
        <f>(E287+1)</f>
        <v>7</v>
      </c>
      <c r="G288" s="95"/>
      <c r="H288" s="88"/>
      <c r="I288" s="65"/>
      <c r="J288" s="1"/>
      <c r="K288" s="1"/>
    </row>
    <row r="289" spans="1:11">
      <c r="A289" s="39">
        <f>(A288+1)</f>
        <v>8</v>
      </c>
      <c r="C289" s="9" t="s">
        <v>114</v>
      </c>
      <c r="D289" s="9" t="s">
        <v>113</v>
      </c>
      <c r="E289" s="39">
        <f>(E288+1)</f>
        <v>8</v>
      </c>
      <c r="F289" s="21"/>
      <c r="G289" s="45">
        <v>0</v>
      </c>
      <c r="H289" s="66">
        <v>21163011.639999997</v>
      </c>
      <c r="I289" s="66"/>
      <c r="J289" s="1"/>
      <c r="K289" s="1"/>
    </row>
    <row r="290" spans="1:11">
      <c r="A290" s="39">
        <v>9</v>
      </c>
      <c r="D290" s="9" t="s">
        <v>112</v>
      </c>
      <c r="E290" s="39">
        <v>9</v>
      </c>
      <c r="F290" s="21"/>
      <c r="G290" s="45">
        <v>0</v>
      </c>
      <c r="H290" s="66">
        <v>2766029.5</v>
      </c>
      <c r="I290" s="66"/>
      <c r="J290" s="1"/>
      <c r="K290" s="1"/>
    </row>
    <row r="291" spans="1:11">
      <c r="A291" s="39">
        <v>10</v>
      </c>
      <c r="C291" s="9" t="s">
        <v>111</v>
      </c>
      <c r="D291" s="9" t="s">
        <v>110</v>
      </c>
      <c r="E291" s="39">
        <v>10</v>
      </c>
      <c r="F291" s="21"/>
      <c r="G291" s="45">
        <v>0</v>
      </c>
      <c r="H291" s="66">
        <v>8931741.4000000004</v>
      </c>
      <c r="I291" s="66"/>
      <c r="J291" s="1"/>
      <c r="K291" s="1"/>
    </row>
    <row r="292" spans="1:11">
      <c r="A292" s="39">
        <f>(A291+1)</f>
        <v>11</v>
      </c>
      <c r="D292" s="9" t="s">
        <v>109</v>
      </c>
      <c r="E292" s="39">
        <f>(E291+1)</f>
        <v>11</v>
      </c>
      <c r="F292" s="21"/>
      <c r="G292" s="45">
        <v>0</v>
      </c>
      <c r="H292" s="66">
        <v>447524</v>
      </c>
      <c r="I292" s="66"/>
      <c r="J292" s="1"/>
      <c r="K292" s="1"/>
    </row>
    <row r="293" spans="1:11">
      <c r="A293" s="39">
        <f>(A292+1)</f>
        <v>12</v>
      </c>
      <c r="C293" s="9" t="s">
        <v>120</v>
      </c>
      <c r="E293" s="39">
        <f>(E292+1)</f>
        <v>12</v>
      </c>
      <c r="G293" s="61">
        <f>SUM(G289:G292)</f>
        <v>0</v>
      </c>
      <c r="H293" s="65">
        <f>SUM(H289:H292)</f>
        <v>33308306.539999999</v>
      </c>
      <c r="I293" s="65"/>
      <c r="J293" s="1"/>
      <c r="K293" s="1"/>
    </row>
    <row r="294" spans="1:11">
      <c r="A294" s="39">
        <f>(A293+1)</f>
        <v>13</v>
      </c>
      <c r="C294" s="9" t="s">
        <v>119</v>
      </c>
      <c r="E294" s="39">
        <f>(E293+1)</f>
        <v>13</v>
      </c>
      <c r="G294" s="95"/>
      <c r="H294" s="88"/>
      <c r="I294" s="65"/>
      <c r="J294" s="1"/>
      <c r="K294" s="1"/>
    </row>
    <row r="295" spans="1:11">
      <c r="A295" s="39">
        <f>(A294+1)</f>
        <v>14</v>
      </c>
      <c r="C295" s="9" t="s">
        <v>114</v>
      </c>
      <c r="D295" s="9" t="s">
        <v>113</v>
      </c>
      <c r="E295" s="39">
        <f>(E294+1)</f>
        <v>14</v>
      </c>
      <c r="F295" s="21"/>
      <c r="G295" s="45"/>
      <c r="H295" s="66">
        <v>0</v>
      </c>
      <c r="I295" s="66"/>
      <c r="J295" s="1"/>
      <c r="K295" s="1"/>
    </row>
    <row r="296" spans="1:11">
      <c r="A296" s="39">
        <v>15</v>
      </c>
      <c r="C296" s="9"/>
      <c r="D296" s="9" t="s">
        <v>112</v>
      </c>
      <c r="E296" s="39">
        <v>15</v>
      </c>
      <c r="F296" s="21"/>
      <c r="G296" s="45"/>
      <c r="H296" s="66">
        <v>0</v>
      </c>
      <c r="I296" s="66"/>
      <c r="J296" s="1"/>
      <c r="K296" s="1"/>
    </row>
    <row r="297" spans="1:11">
      <c r="A297" s="39">
        <v>16</v>
      </c>
      <c r="C297" s="9" t="s">
        <v>111</v>
      </c>
      <c r="D297" s="9" t="s">
        <v>110</v>
      </c>
      <c r="E297" s="39">
        <v>16</v>
      </c>
      <c r="F297" s="21"/>
      <c r="G297" s="45"/>
      <c r="H297" s="66">
        <v>0</v>
      </c>
      <c r="I297" s="66"/>
      <c r="J297" s="1"/>
      <c r="K297" s="1"/>
    </row>
    <row r="298" spans="1:11">
      <c r="A298" s="39">
        <v>17</v>
      </c>
      <c r="C298" s="9"/>
      <c r="D298" s="9" t="s">
        <v>109</v>
      </c>
      <c r="E298" s="39">
        <v>17</v>
      </c>
      <c r="G298" s="61"/>
      <c r="H298" s="65">
        <v>0</v>
      </c>
      <c r="I298" s="65"/>
      <c r="J298" s="1"/>
      <c r="K298" s="1"/>
    </row>
    <row r="299" spans="1:11">
      <c r="A299" s="39">
        <v>18</v>
      </c>
      <c r="C299" s="9" t="s">
        <v>118</v>
      </c>
      <c r="D299" s="9"/>
      <c r="E299" s="39">
        <v>18</v>
      </c>
      <c r="G299" s="61">
        <f>SUM(G295:G298)</f>
        <v>0</v>
      </c>
      <c r="H299" s="65">
        <f>SUM(H295:H298)</f>
        <v>0</v>
      </c>
      <c r="I299" s="65"/>
      <c r="J299" s="1"/>
      <c r="K299" s="1"/>
    </row>
    <row r="300" spans="1:11">
      <c r="A300" s="39">
        <v>19</v>
      </c>
      <c r="C300" s="9" t="s">
        <v>117</v>
      </c>
      <c r="D300" s="9"/>
      <c r="E300" s="39">
        <v>19</v>
      </c>
      <c r="G300" s="61"/>
      <c r="H300" s="65"/>
      <c r="I300" s="65"/>
      <c r="J300" s="1"/>
      <c r="K300" s="1"/>
    </row>
    <row r="301" spans="1:11">
      <c r="A301" s="39">
        <v>20</v>
      </c>
      <c r="C301" s="9" t="s">
        <v>114</v>
      </c>
      <c r="D301" s="9" t="s">
        <v>113</v>
      </c>
      <c r="E301" s="39">
        <v>20</v>
      </c>
      <c r="F301" s="96"/>
      <c r="G301" s="45">
        <v>0</v>
      </c>
      <c r="H301" s="66">
        <v>20716116.5</v>
      </c>
      <c r="I301" s="66"/>
      <c r="J301" s="1"/>
      <c r="K301" s="1"/>
    </row>
    <row r="302" spans="1:11">
      <c r="A302" s="39">
        <v>21</v>
      </c>
      <c r="C302" s="9"/>
      <c r="D302" s="9" t="s">
        <v>112</v>
      </c>
      <c r="E302" s="39">
        <v>21</v>
      </c>
      <c r="F302" s="96"/>
      <c r="G302" s="45">
        <v>0</v>
      </c>
      <c r="H302" s="66">
        <v>3028877</v>
      </c>
      <c r="I302" s="66"/>
      <c r="J302" s="1"/>
      <c r="K302" s="1"/>
    </row>
    <row r="303" spans="1:11">
      <c r="A303" s="39">
        <v>22</v>
      </c>
      <c r="C303" s="9" t="s">
        <v>111</v>
      </c>
      <c r="D303" s="9" t="s">
        <v>110</v>
      </c>
      <c r="E303" s="39">
        <v>22</v>
      </c>
      <c r="F303" s="96"/>
      <c r="G303" s="45">
        <v>0</v>
      </c>
      <c r="H303" s="66">
        <v>8189918.1200000001</v>
      </c>
      <c r="I303" s="66"/>
      <c r="J303" s="1"/>
      <c r="K303" s="1"/>
    </row>
    <row r="304" spans="1:11">
      <c r="A304" s="39">
        <v>23</v>
      </c>
      <c r="D304" s="9" t="s">
        <v>109</v>
      </c>
      <c r="E304" s="39">
        <v>23</v>
      </c>
      <c r="F304" s="96"/>
      <c r="G304" s="45">
        <v>0</v>
      </c>
      <c r="H304" s="66">
        <v>571228</v>
      </c>
      <c r="I304" s="66"/>
      <c r="J304" s="1"/>
      <c r="K304" s="1"/>
    </row>
    <row r="305" spans="1:11">
      <c r="A305" s="39">
        <v>24</v>
      </c>
      <c r="C305" s="9" t="s">
        <v>116</v>
      </c>
      <c r="E305" s="39">
        <v>24</v>
      </c>
      <c r="F305" s="94"/>
      <c r="G305" s="95">
        <f>SUM(G301:G304)</f>
        <v>0</v>
      </c>
      <c r="H305" s="88">
        <f>SUM(H301:H304)</f>
        <v>32506139.620000001</v>
      </c>
      <c r="I305" s="88"/>
      <c r="J305" s="1"/>
      <c r="K305" s="1"/>
    </row>
    <row r="306" spans="1:11">
      <c r="A306" s="39">
        <v>25</v>
      </c>
      <c r="C306" s="9" t="s">
        <v>115</v>
      </c>
      <c r="E306" s="39">
        <v>25</v>
      </c>
      <c r="G306" s="108"/>
      <c r="H306" s="65"/>
      <c r="I306" s="65"/>
      <c r="J306" s="1"/>
      <c r="K306" s="1"/>
    </row>
    <row r="307" spans="1:11">
      <c r="A307" s="39">
        <v>26</v>
      </c>
      <c r="C307" s="9" t="s">
        <v>114</v>
      </c>
      <c r="D307" s="9" t="s">
        <v>113</v>
      </c>
      <c r="E307" s="39">
        <v>26</v>
      </c>
      <c r="G307" s="298">
        <v>2811</v>
      </c>
      <c r="H307" s="65">
        <f t="shared" ref="H307:H310" si="0">H283+H289+H295+H301</f>
        <v>49801311.119999997</v>
      </c>
      <c r="I307" s="65"/>
      <c r="J307" s="1"/>
      <c r="K307" s="1"/>
    </row>
    <row r="308" spans="1:11">
      <c r="A308" s="39">
        <v>27</v>
      </c>
      <c r="C308" s="9"/>
      <c r="D308" s="9" t="s">
        <v>112</v>
      </c>
      <c r="E308" s="39">
        <v>27</v>
      </c>
      <c r="G308" s="298">
        <v>434</v>
      </c>
      <c r="H308" s="65">
        <f t="shared" si="0"/>
        <v>7465546.1100000003</v>
      </c>
      <c r="I308" s="65"/>
      <c r="J308" s="1"/>
      <c r="K308" s="1"/>
    </row>
    <row r="309" spans="1:11">
      <c r="A309" s="39">
        <v>28</v>
      </c>
      <c r="C309" s="9" t="s">
        <v>111</v>
      </c>
      <c r="D309" s="9" t="s">
        <v>110</v>
      </c>
      <c r="E309" s="39">
        <v>28</v>
      </c>
      <c r="G309" s="298">
        <v>642</v>
      </c>
      <c r="H309" s="65">
        <f t="shared" si="0"/>
        <v>20410395.030000001</v>
      </c>
      <c r="I309" s="65"/>
      <c r="J309" s="1"/>
      <c r="K309" s="1"/>
    </row>
    <row r="310" spans="1:11">
      <c r="A310" s="39">
        <v>29</v>
      </c>
      <c r="D310" s="9" t="s">
        <v>109</v>
      </c>
      <c r="E310" s="39">
        <v>29</v>
      </c>
      <c r="G310" s="298">
        <v>36</v>
      </c>
      <c r="H310" s="65">
        <f t="shared" si="0"/>
        <v>1344078.83</v>
      </c>
      <c r="I310" s="65"/>
      <c r="J310" s="1"/>
      <c r="K310" s="1"/>
    </row>
    <row r="311" spans="1:11">
      <c r="A311" s="39">
        <v>30</v>
      </c>
      <c r="E311" s="39">
        <v>30</v>
      </c>
      <c r="G311" s="294"/>
      <c r="H311" s="88"/>
      <c r="I311" s="65"/>
      <c r="J311" s="1"/>
      <c r="K311" s="1"/>
    </row>
    <row r="312" spans="1:11">
      <c r="A312" s="39">
        <v>31</v>
      </c>
      <c r="C312" s="9" t="s">
        <v>108</v>
      </c>
      <c r="E312" s="39">
        <v>31</v>
      </c>
      <c r="G312" s="298">
        <f>G307+G308</f>
        <v>3245</v>
      </c>
      <c r="H312" s="65">
        <f>SUM(H307:H308)</f>
        <v>57266857.229999997</v>
      </c>
      <c r="I312" s="65"/>
      <c r="J312" s="1"/>
      <c r="K312" s="1"/>
    </row>
    <row r="313" spans="1:11">
      <c r="A313" s="39">
        <v>32</v>
      </c>
      <c r="C313" s="9" t="s">
        <v>107</v>
      </c>
      <c r="E313" s="39">
        <v>32</v>
      </c>
      <c r="G313" s="298">
        <f>G309+G310</f>
        <v>678</v>
      </c>
      <c r="H313" s="65">
        <f>SUM(H309:H310)</f>
        <v>21754473.859999999</v>
      </c>
      <c r="I313" s="65"/>
      <c r="J313" s="1"/>
      <c r="K313" s="1"/>
    </row>
    <row r="314" spans="1:11">
      <c r="A314" s="39">
        <v>33</v>
      </c>
      <c r="C314" s="9" t="s">
        <v>106</v>
      </c>
      <c r="E314" s="39">
        <v>33</v>
      </c>
      <c r="F314" s="94"/>
      <c r="G314" s="294">
        <f>G307+G309</f>
        <v>3453</v>
      </c>
      <c r="H314" s="88">
        <f>SUM(H307,H309)</f>
        <v>70211706.150000006</v>
      </c>
      <c r="I314" s="88"/>
      <c r="J314" s="1"/>
      <c r="K314" s="1"/>
    </row>
    <row r="315" spans="1:11">
      <c r="A315" s="39">
        <v>34</v>
      </c>
      <c r="C315" s="9" t="s">
        <v>105</v>
      </c>
      <c r="E315" s="39">
        <v>34</v>
      </c>
      <c r="F315" s="94"/>
      <c r="G315" s="294">
        <f>G308+G310</f>
        <v>470</v>
      </c>
      <c r="H315" s="88">
        <f>SUM(H308,H310)</f>
        <v>8809624.9400000013</v>
      </c>
      <c r="I315" s="88"/>
      <c r="J315" s="1"/>
      <c r="K315" s="1"/>
    </row>
    <row r="316" spans="1:11">
      <c r="A316" s="9"/>
      <c r="C316" s="25" t="s">
        <v>1</v>
      </c>
      <c r="D316" s="25" t="s">
        <v>1</v>
      </c>
      <c r="E316" s="25" t="s">
        <v>1</v>
      </c>
      <c r="F316" s="25" t="s">
        <v>1</v>
      </c>
      <c r="G316" s="303" t="s">
        <v>1</v>
      </c>
      <c r="H316" s="25" t="s">
        <v>1</v>
      </c>
      <c r="I316" s="25" t="s">
        <v>1</v>
      </c>
      <c r="J316" s="1"/>
      <c r="K316" s="1"/>
    </row>
    <row r="317" spans="1:11">
      <c r="A317" s="39">
        <v>35</v>
      </c>
      <c r="C317" s="1" t="s">
        <v>104</v>
      </c>
      <c r="E317" s="39">
        <v>35</v>
      </c>
      <c r="G317" s="108">
        <f>SUM(G314:G315)</f>
        <v>3923</v>
      </c>
      <c r="H317" s="65">
        <f>SUM(H314:H315)</f>
        <v>79021331.090000004</v>
      </c>
      <c r="I317" s="65"/>
      <c r="J317" s="1"/>
      <c r="K317" s="1"/>
    </row>
    <row r="318" spans="1:11">
      <c r="C318" s="9" t="s">
        <v>307</v>
      </c>
      <c r="F318" s="12" t="s">
        <v>1</v>
      </c>
      <c r="G318" s="11"/>
      <c r="H318" s="10"/>
      <c r="I318" s="12"/>
      <c r="J318" s="1"/>
      <c r="K318" s="1"/>
    </row>
    <row r="319" spans="1:11">
      <c r="C319" s="9"/>
      <c r="F319" s="12"/>
      <c r="G319" s="11"/>
      <c r="H319" s="10"/>
      <c r="I319" s="12"/>
      <c r="J319" s="1"/>
      <c r="K319" s="1"/>
    </row>
    <row r="320" spans="1:11">
      <c r="J320" s="1"/>
      <c r="K320" s="1"/>
    </row>
    <row r="321" spans="1:11" ht="36" customHeight="1">
      <c r="A321" s="1">
        <v>36</v>
      </c>
      <c r="B321" s="92"/>
      <c r="C321" s="346" t="s">
        <v>268</v>
      </c>
      <c r="D321" s="346"/>
      <c r="E321" s="346"/>
      <c r="F321" s="346"/>
      <c r="G321" s="346"/>
      <c r="H321" s="346"/>
      <c r="I321" s="346"/>
      <c r="J321" s="346"/>
      <c r="K321" s="1"/>
    </row>
    <row r="322" spans="1:11">
      <c r="C322" s="1" t="s">
        <v>103</v>
      </c>
      <c r="F322" s="12"/>
      <c r="G322" s="11"/>
      <c r="H322" s="4"/>
      <c r="I322" s="12"/>
      <c r="J322" s="11"/>
      <c r="K322" s="4"/>
    </row>
    <row r="323" spans="1:11">
      <c r="C323" s="1" t="s">
        <v>102</v>
      </c>
      <c r="F323" s="12"/>
      <c r="G323" s="11"/>
      <c r="H323" s="4"/>
      <c r="I323" s="12"/>
      <c r="J323" s="11"/>
      <c r="K323" s="4"/>
    </row>
    <row r="324" spans="1:11">
      <c r="A324" s="9"/>
    </row>
    <row r="325" spans="1:11" s="35" customFormat="1">
      <c r="A325" s="32" t="str">
        <f>$A$83</f>
        <v xml:space="preserve">Institution No.:  </v>
      </c>
      <c r="E325" s="37"/>
      <c r="G325" s="34"/>
      <c r="H325" s="36"/>
      <c r="J325" s="34"/>
      <c r="K325" s="91" t="s">
        <v>101</v>
      </c>
    </row>
    <row r="326" spans="1:11" s="35" customFormat="1" ht="14.25">
      <c r="D326" s="330" t="s">
        <v>267</v>
      </c>
      <c r="E326" s="37"/>
      <c r="G326" s="34"/>
      <c r="H326" s="36"/>
      <c r="J326" s="34"/>
      <c r="K326" s="36"/>
    </row>
    <row r="327" spans="1:11">
      <c r="A327" s="32" t="str">
        <f>$A$42</f>
        <v xml:space="preserve">NAME: </v>
      </c>
      <c r="C327" s="1" t="str">
        <f>$D$20</f>
        <v>University of Colorado</v>
      </c>
      <c r="F327" s="64"/>
      <c r="G327" s="63"/>
      <c r="H327" s="62"/>
      <c r="J327" s="5"/>
      <c r="K327" s="30" t="str">
        <f>$K$3</f>
        <v xml:space="preserve">Date: October 13, 2015 </v>
      </c>
    </row>
    <row r="328" spans="1:11">
      <c r="A328" s="25" t="s">
        <v>1</v>
      </c>
      <c r="B328" s="25" t="s">
        <v>1</v>
      </c>
      <c r="C328" s="25" t="s">
        <v>1</v>
      </c>
      <c r="D328" s="25" t="s">
        <v>1</v>
      </c>
      <c r="E328" s="25" t="s">
        <v>1</v>
      </c>
      <c r="F328" s="25" t="s">
        <v>1</v>
      </c>
      <c r="G328" s="11" t="s">
        <v>1</v>
      </c>
      <c r="H328" s="10" t="s">
        <v>1</v>
      </c>
      <c r="I328" s="25" t="s">
        <v>1</v>
      </c>
      <c r="J328" s="11" t="s">
        <v>1</v>
      </c>
      <c r="K328" s="10" t="s">
        <v>1</v>
      </c>
    </row>
    <row r="329" spans="1:11">
      <c r="A329" s="28" t="s">
        <v>15</v>
      </c>
      <c r="E329" s="28" t="s">
        <v>15</v>
      </c>
      <c r="G329" s="27"/>
      <c r="H329" s="26" t="s">
        <v>14</v>
      </c>
      <c r="I329" s="7"/>
      <c r="J329" s="27"/>
      <c r="K329" s="26" t="s">
        <v>13</v>
      </c>
    </row>
    <row r="330" spans="1:11">
      <c r="A330" s="28" t="s">
        <v>11</v>
      </c>
      <c r="C330" s="29" t="s">
        <v>12</v>
      </c>
      <c r="E330" s="28" t="s">
        <v>11</v>
      </c>
      <c r="G330" s="5"/>
      <c r="H330" s="26" t="s">
        <v>10</v>
      </c>
      <c r="J330" s="5"/>
      <c r="K330" s="26" t="s">
        <v>9</v>
      </c>
    </row>
    <row r="331" spans="1:11">
      <c r="A331" s="25" t="s">
        <v>1</v>
      </c>
      <c r="B331" s="25" t="s">
        <v>1</v>
      </c>
      <c r="C331" s="25" t="s">
        <v>1</v>
      </c>
      <c r="D331" s="25" t="s">
        <v>1</v>
      </c>
      <c r="E331" s="25" t="s">
        <v>1</v>
      </c>
      <c r="F331" s="25" t="s">
        <v>1</v>
      </c>
      <c r="G331" s="11" t="s">
        <v>1</v>
      </c>
      <c r="H331" s="10" t="s">
        <v>1</v>
      </c>
      <c r="I331" s="25" t="s">
        <v>1</v>
      </c>
      <c r="J331" s="11" t="s">
        <v>1</v>
      </c>
      <c r="K331" s="10" t="s">
        <v>1</v>
      </c>
    </row>
    <row r="332" spans="1:11" ht="13.5">
      <c r="A332" s="16">
        <v>1</v>
      </c>
      <c r="C332" s="326" t="s">
        <v>266</v>
      </c>
      <c r="E332" s="16">
        <v>1</v>
      </c>
      <c r="G332" s="5"/>
      <c r="H332" s="4" t="s">
        <v>100</v>
      </c>
      <c r="J332" s="5"/>
      <c r="K332" s="4" t="s">
        <v>100</v>
      </c>
    </row>
    <row r="333" spans="1:11">
      <c r="A333" s="16">
        <v>2</v>
      </c>
      <c r="C333" s="326"/>
      <c r="E333" s="16">
        <v>2</v>
      </c>
      <c r="G333" s="5"/>
      <c r="H333" s="4"/>
      <c r="J333" s="5"/>
      <c r="K333" s="4"/>
    </row>
    <row r="334" spans="1:11" ht="13.5">
      <c r="A334" s="1">
        <v>3</v>
      </c>
      <c r="C334" s="325" t="s">
        <v>265</v>
      </c>
      <c r="E334" s="1">
        <v>3</v>
      </c>
      <c r="F334" s="4"/>
      <c r="G334" s="4"/>
      <c r="H334" s="327" t="s">
        <v>100</v>
      </c>
      <c r="I334" s="4"/>
      <c r="J334" s="4"/>
      <c r="K334" s="327" t="s">
        <v>100</v>
      </c>
    </row>
    <row r="335" spans="1:11">
      <c r="A335" s="16">
        <v>4</v>
      </c>
      <c r="C335" s="325" t="s">
        <v>98</v>
      </c>
      <c r="E335" s="16">
        <v>4</v>
      </c>
      <c r="F335" s="4"/>
      <c r="G335" s="4"/>
      <c r="H335" s="4">
        <v>13007869</v>
      </c>
      <c r="I335" s="4"/>
      <c r="J335" s="4"/>
      <c r="K335" s="4">
        <v>12500677</v>
      </c>
    </row>
    <row r="336" spans="1:11">
      <c r="A336" s="16">
        <v>5</v>
      </c>
      <c r="C336" s="325" t="s">
        <v>97</v>
      </c>
      <c r="E336" s="16">
        <v>5</v>
      </c>
      <c r="F336" s="4"/>
      <c r="G336" s="4"/>
      <c r="H336" s="4"/>
      <c r="I336" s="4"/>
      <c r="J336" s="4"/>
      <c r="K336" s="4"/>
    </row>
    <row r="337" spans="1:11">
      <c r="A337" s="16">
        <v>6</v>
      </c>
      <c r="E337" s="16">
        <v>6</v>
      </c>
      <c r="F337" s="4"/>
      <c r="G337" s="4"/>
      <c r="H337" s="4"/>
      <c r="I337" s="4"/>
      <c r="J337" s="4"/>
      <c r="K337" s="4"/>
    </row>
    <row r="338" spans="1:11">
      <c r="A338" s="16">
        <v>7</v>
      </c>
      <c r="E338" s="16">
        <v>7</v>
      </c>
      <c r="F338" s="4"/>
      <c r="G338" s="4"/>
      <c r="H338" s="4"/>
      <c r="I338" s="4"/>
      <c r="J338" s="4"/>
      <c r="K338" s="4"/>
    </row>
    <row r="339" spans="1:11">
      <c r="A339" s="16">
        <v>8</v>
      </c>
      <c r="E339" s="16">
        <v>8</v>
      </c>
      <c r="F339" s="4"/>
      <c r="G339" s="4"/>
      <c r="H339" s="4"/>
      <c r="I339" s="4"/>
      <c r="J339" s="4"/>
      <c r="K339" s="4"/>
    </row>
    <row r="340" spans="1:11">
      <c r="A340" s="16">
        <v>9</v>
      </c>
      <c r="E340" s="16">
        <v>9</v>
      </c>
      <c r="F340" s="4"/>
      <c r="G340" s="4"/>
      <c r="H340" s="4"/>
      <c r="I340" s="4"/>
      <c r="J340" s="4"/>
      <c r="K340" s="4"/>
    </row>
    <row r="341" spans="1:11">
      <c r="A341" s="16">
        <v>10</v>
      </c>
      <c r="E341" s="16">
        <v>10</v>
      </c>
      <c r="F341" s="4"/>
      <c r="G341" s="4"/>
      <c r="H341" s="4"/>
      <c r="I341" s="4"/>
      <c r="J341" s="4"/>
      <c r="K341" s="4"/>
    </row>
    <row r="342" spans="1:11">
      <c r="A342" s="16">
        <v>11</v>
      </c>
      <c r="E342" s="16">
        <v>11</v>
      </c>
      <c r="F342" s="4"/>
      <c r="G342" s="4"/>
      <c r="H342" s="4"/>
      <c r="I342" s="4"/>
      <c r="J342" s="4"/>
      <c r="K342" s="4"/>
    </row>
    <row r="343" spans="1:11">
      <c r="A343" s="16">
        <v>12</v>
      </c>
      <c r="E343" s="16">
        <v>12</v>
      </c>
      <c r="F343" s="4"/>
      <c r="G343" s="4"/>
      <c r="H343" s="4"/>
      <c r="I343" s="4"/>
      <c r="J343" s="4"/>
      <c r="K343" s="4"/>
    </row>
    <row r="344" spans="1:11">
      <c r="A344" s="16">
        <v>13</v>
      </c>
      <c r="E344" s="16">
        <v>13</v>
      </c>
      <c r="F344" s="4"/>
      <c r="G344" s="4"/>
      <c r="H344" s="4"/>
      <c r="I344" s="4"/>
      <c r="J344" s="4"/>
      <c r="K344" s="4"/>
    </row>
    <row r="345" spans="1:11">
      <c r="A345" s="16">
        <v>14</v>
      </c>
      <c r="C345" s="22" t="s">
        <v>0</v>
      </c>
      <c r="D345" s="18"/>
      <c r="E345" s="16">
        <v>14</v>
      </c>
      <c r="F345" s="4"/>
      <c r="G345" s="4"/>
      <c r="H345" s="4"/>
      <c r="I345" s="4"/>
      <c r="J345" s="4"/>
      <c r="K345" s="4"/>
    </row>
    <row r="346" spans="1:11">
      <c r="A346" s="16">
        <v>15</v>
      </c>
      <c r="C346" s="22"/>
      <c r="D346" s="18"/>
      <c r="E346" s="16">
        <v>15</v>
      </c>
      <c r="F346" s="4"/>
      <c r="G346" s="4"/>
      <c r="H346" s="4"/>
      <c r="I346" s="4"/>
      <c r="J346" s="4"/>
      <c r="K346" s="4"/>
    </row>
    <row r="347" spans="1:11">
      <c r="A347" s="16">
        <v>16</v>
      </c>
      <c r="E347" s="16">
        <v>16</v>
      </c>
      <c r="F347" s="4"/>
      <c r="G347" s="4"/>
      <c r="H347" s="4"/>
      <c r="I347" s="4"/>
      <c r="J347" s="4"/>
      <c r="K347" s="4"/>
    </row>
    <row r="348" spans="1:11">
      <c r="A348" s="16">
        <v>17</v>
      </c>
      <c r="C348" s="9" t="s">
        <v>0</v>
      </c>
      <c r="E348" s="16">
        <v>17</v>
      </c>
      <c r="F348" s="4"/>
      <c r="G348" s="4"/>
      <c r="H348" s="4"/>
      <c r="I348" s="4"/>
      <c r="J348" s="4"/>
      <c r="K348" s="4"/>
    </row>
    <row r="349" spans="1:11">
      <c r="A349" s="16">
        <v>18</v>
      </c>
      <c r="E349" s="16">
        <v>18</v>
      </c>
      <c r="F349" s="4"/>
      <c r="G349" s="4"/>
      <c r="H349" s="4"/>
      <c r="I349" s="4"/>
      <c r="J349" s="4" t="s">
        <v>0</v>
      </c>
      <c r="K349" s="4"/>
    </row>
    <row r="350" spans="1:11">
      <c r="A350" s="16">
        <v>19</v>
      </c>
      <c r="E350" s="16">
        <v>19</v>
      </c>
      <c r="F350" s="4"/>
      <c r="G350" s="4"/>
      <c r="H350" s="4"/>
      <c r="I350" s="4"/>
      <c r="J350" s="4"/>
      <c r="K350" s="4"/>
    </row>
    <row r="351" spans="1:11">
      <c r="A351" s="16"/>
      <c r="C351" s="22"/>
      <c r="E351" s="16"/>
      <c r="F351" s="12" t="s">
        <v>1</v>
      </c>
      <c r="G351" s="11" t="s">
        <v>1</v>
      </c>
      <c r="H351" s="10" t="s">
        <v>1</v>
      </c>
      <c r="I351" s="12" t="s">
        <v>1</v>
      </c>
      <c r="J351" s="11" t="s">
        <v>1</v>
      </c>
      <c r="K351" s="10" t="s">
        <v>1</v>
      </c>
    </row>
    <row r="352" spans="1:11">
      <c r="A352" s="16">
        <v>20</v>
      </c>
      <c r="C352" s="22" t="s">
        <v>96</v>
      </c>
      <c r="E352" s="16">
        <v>20</v>
      </c>
      <c r="G352" s="88"/>
      <c r="H352" s="65">
        <f>SUM(H332:H350)</f>
        <v>13007869</v>
      </c>
      <c r="I352" s="65"/>
      <c r="J352" s="88"/>
      <c r="K352" s="65">
        <f>SUM(K332:K350)</f>
        <v>12500677</v>
      </c>
    </row>
    <row r="353" spans="1:11">
      <c r="A353" s="24"/>
      <c r="C353" s="9"/>
      <c r="E353" s="6"/>
      <c r="F353" s="12" t="s">
        <v>1</v>
      </c>
      <c r="G353" s="11" t="s">
        <v>1</v>
      </c>
      <c r="H353" s="10" t="s">
        <v>1</v>
      </c>
      <c r="I353" s="12" t="s">
        <v>1</v>
      </c>
      <c r="J353" s="11" t="s">
        <v>1</v>
      </c>
      <c r="K353" s="10" t="s">
        <v>1</v>
      </c>
    </row>
    <row r="354" spans="1:11" ht="13.5">
      <c r="C354" s="328" t="s">
        <v>258</v>
      </c>
      <c r="F354" s="12"/>
      <c r="G354" s="11"/>
      <c r="H354" s="4"/>
      <c r="I354" s="12"/>
      <c r="J354" s="11"/>
      <c r="K354" s="4"/>
    </row>
    <row r="355" spans="1:11" ht="13.5">
      <c r="C355" s="328" t="s">
        <v>257</v>
      </c>
      <c r="F355" s="12"/>
      <c r="G355" s="11"/>
      <c r="H355" s="4"/>
      <c r="I355" s="12"/>
      <c r="J355" s="11"/>
      <c r="K355" s="4"/>
    </row>
    <row r="356" spans="1:11" ht="13.5">
      <c r="C356" s="328" t="s">
        <v>264</v>
      </c>
      <c r="F356" s="12"/>
      <c r="G356" s="11"/>
      <c r="H356" s="4"/>
      <c r="I356" s="12"/>
      <c r="J356" s="11"/>
      <c r="K356" s="4"/>
    </row>
    <row r="357" spans="1:11">
      <c r="A357" s="9"/>
      <c r="C357" s="328" t="s">
        <v>253</v>
      </c>
    </row>
    <row r="358" spans="1:11" s="35" customFormat="1">
      <c r="A358" s="32" t="str">
        <f>$A$83</f>
        <v xml:space="preserve">Institution No.:  </v>
      </c>
      <c r="E358" s="37"/>
      <c r="G358" s="34"/>
      <c r="H358" s="36"/>
      <c r="J358" s="34"/>
      <c r="K358" s="33" t="s">
        <v>95</v>
      </c>
    </row>
    <row r="359" spans="1:11" s="35" customFormat="1" ht="14.25">
      <c r="D359" s="337" t="s">
        <v>263</v>
      </c>
      <c r="E359" s="37"/>
      <c r="G359" s="34"/>
      <c r="H359" s="36"/>
      <c r="J359" s="34"/>
      <c r="K359" s="36"/>
    </row>
    <row r="360" spans="1:11">
      <c r="A360" s="32" t="str">
        <f>$A$42</f>
        <v xml:space="preserve">NAME: </v>
      </c>
      <c r="C360" s="1" t="str">
        <f>$D$20</f>
        <v>University of Colorado</v>
      </c>
      <c r="F360" s="64"/>
      <c r="G360" s="63"/>
      <c r="H360" s="4"/>
      <c r="J360" s="5"/>
      <c r="K360" s="30" t="str">
        <f>$K$3</f>
        <v xml:space="preserve">Date: October 13, 2015 </v>
      </c>
    </row>
    <row r="361" spans="1:11">
      <c r="A361" s="25" t="s">
        <v>1</v>
      </c>
      <c r="B361" s="25" t="s">
        <v>1</v>
      </c>
      <c r="C361" s="25" t="s">
        <v>1</v>
      </c>
      <c r="D361" s="25" t="s">
        <v>1</v>
      </c>
      <c r="E361" s="25" t="s">
        <v>1</v>
      </c>
      <c r="F361" s="25" t="s">
        <v>1</v>
      </c>
      <c r="G361" s="11" t="s">
        <v>1</v>
      </c>
      <c r="H361" s="10" t="s">
        <v>1</v>
      </c>
      <c r="I361" s="25" t="s">
        <v>1</v>
      </c>
      <c r="J361" s="11" t="s">
        <v>1</v>
      </c>
      <c r="K361" s="10" t="s">
        <v>1</v>
      </c>
    </row>
    <row r="362" spans="1:11">
      <c r="A362" s="28" t="s">
        <v>15</v>
      </c>
      <c r="E362" s="28" t="s">
        <v>15</v>
      </c>
      <c r="G362" s="27"/>
      <c r="H362" s="26" t="s">
        <v>14</v>
      </c>
      <c r="I362" s="7"/>
      <c r="J362" s="27"/>
      <c r="K362" s="26" t="s">
        <v>13</v>
      </c>
    </row>
    <row r="363" spans="1:11">
      <c r="A363" s="28" t="s">
        <v>11</v>
      </c>
      <c r="C363" s="29" t="s">
        <v>12</v>
      </c>
      <c r="E363" s="28" t="s">
        <v>11</v>
      </c>
      <c r="G363" s="5"/>
      <c r="H363" s="26" t="s">
        <v>10</v>
      </c>
      <c r="J363" s="5"/>
      <c r="K363" s="26" t="s">
        <v>9</v>
      </c>
    </row>
    <row r="364" spans="1:11">
      <c r="A364" s="25" t="s">
        <v>1</v>
      </c>
      <c r="B364" s="25" t="s">
        <v>1</v>
      </c>
      <c r="C364" s="25" t="s">
        <v>1</v>
      </c>
      <c r="D364" s="25" t="s">
        <v>1</v>
      </c>
      <c r="E364" s="25" t="s">
        <v>1</v>
      </c>
      <c r="F364" s="25" t="s">
        <v>1</v>
      </c>
      <c r="G364" s="11" t="s">
        <v>1</v>
      </c>
      <c r="H364" s="10" t="s">
        <v>1</v>
      </c>
      <c r="I364" s="25" t="s">
        <v>1</v>
      </c>
      <c r="J364" s="11" t="s">
        <v>1</v>
      </c>
      <c r="K364" s="10" t="s">
        <v>1</v>
      </c>
    </row>
    <row r="365" spans="1:11">
      <c r="A365" s="16"/>
      <c r="C365" s="335" t="s">
        <v>94</v>
      </c>
      <c r="E365" s="16"/>
      <c r="G365" s="88"/>
      <c r="H365" s="88"/>
      <c r="I365" s="65"/>
      <c r="J365" s="88"/>
      <c r="K365" s="88"/>
    </row>
    <row r="366" spans="1:11" ht="13.5">
      <c r="A366" s="16">
        <v>1</v>
      </c>
      <c r="C366" s="336" t="s">
        <v>262</v>
      </c>
      <c r="E366" s="16">
        <v>1</v>
      </c>
      <c r="G366" s="88"/>
      <c r="H366" s="88">
        <v>10448479.309999999</v>
      </c>
      <c r="I366" s="65"/>
      <c r="J366" s="88"/>
      <c r="K366" s="88">
        <v>9978132</v>
      </c>
    </row>
    <row r="367" spans="1:11">
      <c r="A367" s="16">
        <v>2</v>
      </c>
      <c r="C367" s="334" t="s">
        <v>93</v>
      </c>
      <c r="E367" s="16">
        <v>2</v>
      </c>
      <c r="F367" s="21"/>
      <c r="G367" s="66"/>
      <c r="H367" s="66">
        <v>59465894.740000002</v>
      </c>
      <c r="I367" s="66"/>
      <c r="J367" s="66"/>
      <c r="K367" s="66">
        <v>62596921</v>
      </c>
    </row>
    <row r="368" spans="1:11">
      <c r="A368" s="16">
        <v>3</v>
      </c>
      <c r="C368" s="334" t="s">
        <v>92</v>
      </c>
      <c r="E368" s="16">
        <v>3</v>
      </c>
      <c r="F368" s="21"/>
      <c r="G368" s="66"/>
      <c r="H368" s="66">
        <v>19218478.050000001</v>
      </c>
      <c r="I368" s="66"/>
      <c r="J368" s="66"/>
      <c r="K368" s="66">
        <v>21502130.850000001</v>
      </c>
    </row>
    <row r="369" spans="1:11" ht="13.5">
      <c r="A369" s="16">
        <v>4</v>
      </c>
      <c r="C369" s="334" t="s">
        <v>261</v>
      </c>
      <c r="E369" s="16">
        <v>4</v>
      </c>
      <c r="F369" s="21"/>
      <c r="G369" s="66"/>
      <c r="H369" s="66"/>
      <c r="I369" s="66"/>
      <c r="J369" s="66"/>
      <c r="K369" s="66"/>
    </row>
    <row r="370" spans="1:11">
      <c r="A370" s="16">
        <v>5</v>
      </c>
      <c r="C370" s="334" t="s">
        <v>91</v>
      </c>
      <c r="E370" s="16">
        <v>5</v>
      </c>
      <c r="F370" s="21"/>
      <c r="G370" s="66"/>
      <c r="H370" s="66"/>
      <c r="I370" s="66"/>
      <c r="J370" s="66"/>
      <c r="K370" s="66"/>
    </row>
    <row r="371" spans="1:11">
      <c r="A371" s="16">
        <v>6</v>
      </c>
      <c r="C371" s="334" t="s">
        <v>90</v>
      </c>
      <c r="E371" s="16">
        <v>6</v>
      </c>
      <c r="F371" s="21"/>
      <c r="G371" s="66"/>
      <c r="H371" s="66"/>
      <c r="I371" s="66"/>
      <c r="J371" s="66"/>
      <c r="K371" s="66"/>
    </row>
    <row r="372" spans="1:11">
      <c r="A372" s="16">
        <v>7</v>
      </c>
      <c r="C372" s="334" t="s">
        <v>89</v>
      </c>
      <c r="E372" s="16">
        <v>7</v>
      </c>
      <c r="F372" s="21"/>
      <c r="G372" s="66"/>
      <c r="H372" s="66"/>
      <c r="I372" s="66"/>
      <c r="J372" s="66"/>
      <c r="K372" s="66"/>
    </row>
    <row r="373" spans="1:11">
      <c r="A373" s="16">
        <v>8</v>
      </c>
      <c r="C373" s="334" t="s">
        <v>88</v>
      </c>
      <c r="E373" s="16">
        <v>8</v>
      </c>
      <c r="F373" s="12"/>
      <c r="G373" s="11"/>
      <c r="H373" s="10"/>
      <c r="I373" s="12"/>
      <c r="J373" s="11"/>
      <c r="K373" s="10"/>
    </row>
    <row r="374" spans="1:11" ht="13.5">
      <c r="A374" s="16">
        <v>9</v>
      </c>
      <c r="C374" s="332" t="s">
        <v>260</v>
      </c>
      <c r="E374" s="16">
        <v>9</v>
      </c>
      <c r="F374" s="12"/>
      <c r="G374" s="11"/>
      <c r="H374" s="10"/>
      <c r="I374" s="12"/>
      <c r="J374" s="11"/>
      <c r="K374" s="10"/>
    </row>
    <row r="375" spans="1:11">
      <c r="A375" s="16">
        <v>10</v>
      </c>
      <c r="C375" s="334"/>
      <c r="E375" s="16">
        <v>10</v>
      </c>
      <c r="F375" s="12"/>
      <c r="G375" s="11"/>
      <c r="H375" s="10"/>
      <c r="I375" s="12"/>
      <c r="J375" s="11"/>
      <c r="K375" s="10"/>
    </row>
    <row r="376" spans="1:11">
      <c r="A376" s="16">
        <v>11</v>
      </c>
      <c r="C376" s="334"/>
      <c r="E376" s="16">
        <v>11</v>
      </c>
      <c r="F376" s="12"/>
      <c r="G376" s="11"/>
      <c r="H376" s="10"/>
      <c r="I376" s="12"/>
      <c r="J376" s="11"/>
      <c r="K376" s="10"/>
    </row>
    <row r="377" spans="1:11">
      <c r="A377" s="16">
        <v>12</v>
      </c>
      <c r="C377" s="334"/>
      <c r="E377" s="16">
        <v>12</v>
      </c>
      <c r="F377" s="12"/>
      <c r="G377" s="11"/>
      <c r="H377" s="10"/>
      <c r="I377" s="12"/>
      <c r="J377" s="11"/>
      <c r="K377" s="10"/>
    </row>
    <row r="378" spans="1:11">
      <c r="A378" s="16">
        <v>13</v>
      </c>
      <c r="C378" s="334"/>
      <c r="E378" s="16">
        <v>13</v>
      </c>
      <c r="F378" s="12"/>
      <c r="G378" s="11"/>
      <c r="H378" s="10"/>
      <c r="I378" s="12"/>
      <c r="J378" s="11"/>
      <c r="K378" s="10"/>
    </row>
    <row r="379" spans="1:11">
      <c r="A379" s="16">
        <v>14</v>
      </c>
      <c r="C379" s="334"/>
      <c r="E379" s="16">
        <v>14</v>
      </c>
      <c r="F379" s="12"/>
      <c r="G379" s="11"/>
      <c r="H379" s="10"/>
      <c r="I379" s="12"/>
      <c r="J379" s="11"/>
      <c r="K379" s="10"/>
    </row>
    <row r="380" spans="1:11" ht="14.25">
      <c r="A380" s="16">
        <v>15</v>
      </c>
      <c r="C380" s="331"/>
      <c r="E380" s="16">
        <v>15</v>
      </c>
      <c r="F380" s="21"/>
      <c r="G380" s="66"/>
      <c r="H380" s="66"/>
      <c r="I380" s="66"/>
      <c r="J380" s="66"/>
      <c r="K380" s="66"/>
    </row>
    <row r="381" spans="1:11">
      <c r="A381" s="16"/>
      <c r="C381" s="334"/>
      <c r="E381" s="16"/>
      <c r="F381" s="21"/>
      <c r="G381" s="66"/>
      <c r="H381" s="66"/>
      <c r="I381" s="66"/>
      <c r="J381" s="66"/>
      <c r="K381" s="66"/>
    </row>
    <row r="382" spans="1:11">
      <c r="A382" s="16">
        <v>16</v>
      </c>
      <c r="C382" s="334" t="s">
        <v>87</v>
      </c>
      <c r="E382" s="16">
        <v>16</v>
      </c>
      <c r="F382" s="21"/>
      <c r="G382" s="66"/>
      <c r="H382" s="66">
        <v>398100.33999999997</v>
      </c>
      <c r="I382" s="66"/>
      <c r="J382" s="66"/>
      <c r="K382" s="66">
        <v>392800</v>
      </c>
    </row>
    <row r="383" spans="1:11">
      <c r="A383" s="16">
        <v>17</v>
      </c>
      <c r="C383" s="334" t="s">
        <v>86</v>
      </c>
      <c r="E383" s="16">
        <v>17</v>
      </c>
      <c r="F383" s="21"/>
      <c r="G383" s="66"/>
      <c r="H383" s="66"/>
      <c r="I383" s="66"/>
      <c r="J383" s="66"/>
      <c r="K383" s="66"/>
    </row>
    <row r="384" spans="1:11">
      <c r="A384" s="16">
        <v>18</v>
      </c>
      <c r="C384" s="334" t="s">
        <v>85</v>
      </c>
      <c r="E384" s="16">
        <v>18</v>
      </c>
      <c r="F384" s="21"/>
      <c r="G384" s="66"/>
      <c r="H384" s="66"/>
      <c r="I384" s="66"/>
      <c r="J384" s="66"/>
      <c r="K384" s="66"/>
    </row>
    <row r="385" spans="1:11">
      <c r="A385" s="16">
        <v>19</v>
      </c>
      <c r="C385" s="334" t="s">
        <v>0</v>
      </c>
      <c r="E385" s="16">
        <v>19</v>
      </c>
      <c r="F385" s="21"/>
      <c r="G385" s="66"/>
      <c r="H385" s="66"/>
      <c r="I385" s="66"/>
      <c r="J385" s="66"/>
      <c r="K385" s="66"/>
    </row>
    <row r="386" spans="1:11">
      <c r="A386" s="1">
        <v>20</v>
      </c>
      <c r="C386" s="334"/>
      <c r="E386" s="1">
        <v>20</v>
      </c>
      <c r="F386" s="12"/>
      <c r="G386" s="11"/>
      <c r="H386" s="10"/>
      <c r="I386" s="12"/>
      <c r="J386" s="11"/>
      <c r="K386" s="10"/>
    </row>
    <row r="387" spans="1:11">
      <c r="A387" s="1">
        <v>21</v>
      </c>
      <c r="C387" s="334"/>
      <c r="E387" s="1">
        <v>21</v>
      </c>
      <c r="F387" s="12"/>
      <c r="G387" s="11"/>
      <c r="H387" s="10"/>
      <c r="I387" s="12"/>
      <c r="J387" s="11"/>
      <c r="K387" s="10"/>
    </row>
    <row r="388" spans="1:11">
      <c r="A388" s="1">
        <v>22</v>
      </c>
      <c r="C388" s="334"/>
      <c r="E388" s="1">
        <v>22</v>
      </c>
      <c r="F388" s="12"/>
      <c r="G388" s="11"/>
      <c r="H388" s="10"/>
      <c r="I388" s="12"/>
      <c r="J388" s="11"/>
      <c r="K388" s="10"/>
    </row>
    <row r="389" spans="1:11">
      <c r="A389" s="1">
        <v>23</v>
      </c>
      <c r="C389" s="334"/>
      <c r="E389" s="1">
        <v>23</v>
      </c>
      <c r="F389" s="12"/>
      <c r="G389" s="11"/>
      <c r="H389" s="10"/>
      <c r="I389" s="12"/>
      <c r="J389" s="11"/>
      <c r="K389" s="10"/>
    </row>
    <row r="390" spans="1:11">
      <c r="A390" s="1">
        <v>24</v>
      </c>
      <c r="C390" s="334"/>
      <c r="E390" s="1">
        <v>24</v>
      </c>
      <c r="F390" s="12"/>
      <c r="G390" s="11"/>
      <c r="H390" s="10"/>
      <c r="I390" s="12"/>
      <c r="J390" s="11"/>
      <c r="K390" s="10"/>
    </row>
    <row r="391" spans="1:11">
      <c r="A391" s="16"/>
      <c r="C391" s="334"/>
      <c r="E391" s="16"/>
      <c r="F391" s="12" t="s">
        <v>1</v>
      </c>
      <c r="G391" s="11" t="s">
        <v>1</v>
      </c>
      <c r="H391" s="10"/>
      <c r="I391" s="12"/>
      <c r="J391" s="11"/>
      <c r="K391" s="10"/>
    </row>
    <row r="392" spans="1:11">
      <c r="A392" s="16">
        <v>25</v>
      </c>
      <c r="C392" s="333" t="s">
        <v>84</v>
      </c>
      <c r="E392" s="16">
        <v>25</v>
      </c>
      <c r="G392" s="88"/>
      <c r="H392" s="65">
        <f>SUM(H366:H390)</f>
        <v>89530952.439999998</v>
      </c>
      <c r="I392" s="65"/>
      <c r="J392" s="88"/>
      <c r="K392" s="65">
        <f>SUM(K366:K390)</f>
        <v>94469983.849999994</v>
      </c>
    </row>
    <row r="393" spans="1:11">
      <c r="A393" s="16"/>
      <c r="C393" s="333"/>
      <c r="E393" s="16"/>
      <c r="F393" s="12" t="s">
        <v>1</v>
      </c>
      <c r="G393" s="11" t="s">
        <v>1</v>
      </c>
      <c r="H393" s="10"/>
      <c r="I393" s="12"/>
      <c r="J393" s="11"/>
      <c r="K393" s="10"/>
    </row>
    <row r="394" spans="1:11" ht="13.5">
      <c r="A394" s="16">
        <v>26</v>
      </c>
      <c r="C394" s="333" t="s">
        <v>259</v>
      </c>
      <c r="E394" s="16">
        <v>26</v>
      </c>
      <c r="G394" s="88"/>
      <c r="H394" s="88">
        <v>1207213.5099999998</v>
      </c>
      <c r="I394" s="65"/>
      <c r="J394" s="88"/>
      <c r="K394" s="88">
        <v>0</v>
      </c>
    </row>
    <row r="395" spans="1:11">
      <c r="A395" s="16">
        <v>27</v>
      </c>
      <c r="C395" s="329"/>
      <c r="E395" s="16">
        <v>27</v>
      </c>
      <c r="G395" s="88"/>
      <c r="H395" s="88"/>
      <c r="I395" s="65"/>
      <c r="J395" s="88"/>
      <c r="K395" s="88"/>
    </row>
    <row r="396" spans="1:11">
      <c r="A396" s="16">
        <v>28</v>
      </c>
      <c r="E396" s="16">
        <v>28</v>
      </c>
      <c r="G396" s="65"/>
      <c r="H396" s="65"/>
      <c r="I396" s="65"/>
      <c r="J396" s="65"/>
      <c r="K396" s="65"/>
    </row>
    <row r="397" spans="1:11">
      <c r="A397" s="16">
        <v>29</v>
      </c>
      <c r="C397" s="1" t="s">
        <v>0</v>
      </c>
      <c r="E397" s="16">
        <v>29</v>
      </c>
      <c r="G397" s="65"/>
      <c r="H397" s="65"/>
      <c r="I397" s="65"/>
      <c r="J397" s="65"/>
      <c r="K397" s="65"/>
    </row>
    <row r="398" spans="1:11">
      <c r="A398" s="16"/>
      <c r="C398" s="22"/>
      <c r="E398" s="16"/>
      <c r="F398" s="12" t="s">
        <v>1</v>
      </c>
      <c r="G398" s="11" t="s">
        <v>1</v>
      </c>
      <c r="H398" s="10"/>
      <c r="I398" s="12"/>
      <c r="J398" s="11"/>
      <c r="K398" s="10"/>
    </row>
    <row r="399" spans="1:11">
      <c r="A399" s="16">
        <v>30</v>
      </c>
      <c r="C399" s="22" t="s">
        <v>83</v>
      </c>
      <c r="E399" s="16">
        <v>30</v>
      </c>
      <c r="G399" s="88"/>
      <c r="H399" s="65">
        <f>SUM(H392:H397)</f>
        <v>90738165.950000003</v>
      </c>
      <c r="I399" s="65"/>
      <c r="J399" s="88"/>
      <c r="K399" s="65">
        <f>SUM(K392:K397)</f>
        <v>94469983.849999994</v>
      </c>
    </row>
    <row r="400" spans="1:11">
      <c r="A400" s="24"/>
      <c r="C400" s="9"/>
      <c r="E400" s="6"/>
      <c r="F400" s="12" t="s">
        <v>1</v>
      </c>
      <c r="G400" s="11" t="s">
        <v>1</v>
      </c>
      <c r="H400" s="10" t="s">
        <v>1</v>
      </c>
      <c r="I400" s="12" t="s">
        <v>1</v>
      </c>
      <c r="J400" s="11" t="s">
        <v>1</v>
      </c>
      <c r="K400" s="10" t="s">
        <v>1</v>
      </c>
    </row>
    <row r="401" spans="1:11" ht="13.5">
      <c r="C401" s="338" t="s">
        <v>258</v>
      </c>
      <c r="F401" s="12"/>
      <c r="G401" s="11"/>
      <c r="H401" s="4"/>
      <c r="I401" s="12"/>
      <c r="J401" s="11"/>
      <c r="K401" s="4"/>
    </row>
    <row r="402" spans="1:11" ht="13.5">
      <c r="C402" s="338" t="s">
        <v>257</v>
      </c>
      <c r="F402" s="12"/>
      <c r="G402" s="11"/>
      <c r="H402" s="4"/>
      <c r="I402" s="12"/>
      <c r="J402" s="11"/>
      <c r="K402" s="4"/>
    </row>
    <row r="403" spans="1:11" ht="13.5">
      <c r="C403" s="338" t="s">
        <v>256</v>
      </c>
      <c r="F403" s="12"/>
      <c r="G403" s="11"/>
      <c r="H403" s="4"/>
      <c r="I403" s="12"/>
      <c r="J403" s="11"/>
      <c r="K403" s="4"/>
    </row>
    <row r="404" spans="1:11">
      <c r="C404" s="338" t="s">
        <v>82</v>
      </c>
      <c r="F404" s="12"/>
      <c r="G404" s="11"/>
      <c r="H404" s="4"/>
      <c r="I404" s="12"/>
      <c r="J404" s="11"/>
      <c r="K404" s="4"/>
    </row>
    <row r="405" spans="1:11" ht="13.5">
      <c r="C405" s="338" t="s">
        <v>255</v>
      </c>
      <c r="F405" s="12"/>
      <c r="G405" s="11"/>
      <c r="H405" s="4"/>
      <c r="I405" s="12"/>
      <c r="J405" s="11"/>
      <c r="K405" s="4"/>
    </row>
    <row r="406" spans="1:11">
      <c r="C406" s="338" t="s">
        <v>81</v>
      </c>
      <c r="F406" s="12"/>
      <c r="G406" s="11"/>
      <c r="H406" s="4"/>
      <c r="I406" s="12"/>
      <c r="J406" s="11"/>
      <c r="K406" s="4"/>
    </row>
    <row r="407" spans="1:11" ht="13.5">
      <c r="C407" s="338" t="s">
        <v>254</v>
      </c>
      <c r="F407" s="12"/>
      <c r="G407" s="11"/>
      <c r="H407" s="4"/>
      <c r="I407" s="12"/>
      <c r="J407" s="11"/>
      <c r="K407" s="4"/>
    </row>
    <row r="408" spans="1:11">
      <c r="A408" s="24"/>
      <c r="C408" s="338" t="s">
        <v>253</v>
      </c>
      <c r="E408" s="6"/>
      <c r="F408" s="12"/>
      <c r="G408" s="11"/>
      <c r="H408" s="10"/>
      <c r="I408" s="12"/>
      <c r="J408" s="11"/>
      <c r="K408" s="10"/>
    </row>
    <row r="411" spans="1:11" s="35" customFormat="1">
      <c r="A411" s="32" t="str">
        <f>$A$83</f>
        <v xml:space="preserve">Institution No.:  </v>
      </c>
      <c r="E411" s="37"/>
      <c r="G411" s="34"/>
      <c r="H411" s="36"/>
      <c r="J411" s="34"/>
      <c r="K411" s="33" t="s">
        <v>80</v>
      </c>
    </row>
    <row r="412" spans="1:11" ht="12.75" customHeight="1">
      <c r="A412" s="347" t="s">
        <v>79</v>
      </c>
      <c r="B412" s="347"/>
      <c r="C412" s="347"/>
      <c r="D412" s="347"/>
      <c r="E412" s="347"/>
      <c r="F412" s="347"/>
      <c r="G412" s="347"/>
      <c r="H412" s="347"/>
      <c r="I412" s="347"/>
      <c r="J412" s="347"/>
      <c r="K412" s="347"/>
    </row>
    <row r="413" spans="1:11">
      <c r="A413" s="32" t="str">
        <f>$A$42</f>
        <v xml:space="preserve">NAME: </v>
      </c>
      <c r="C413" s="1" t="str">
        <f>$D$20</f>
        <v>University of Colorado</v>
      </c>
      <c r="H413" s="4"/>
      <c r="J413" s="5"/>
      <c r="K413" s="30" t="str">
        <f>$K$3</f>
        <v xml:space="preserve">Date: October 13, 2015 </v>
      </c>
    </row>
    <row r="414" spans="1:11">
      <c r="A414" s="25" t="s">
        <v>1</v>
      </c>
      <c r="B414" s="25" t="s">
        <v>1</v>
      </c>
      <c r="C414" s="25" t="s">
        <v>1</v>
      </c>
      <c r="D414" s="25" t="s">
        <v>1</v>
      </c>
      <c r="E414" s="25" t="s">
        <v>1</v>
      </c>
      <c r="F414" s="25" t="s">
        <v>1</v>
      </c>
      <c r="G414" s="11" t="s">
        <v>1</v>
      </c>
      <c r="H414" s="10" t="s">
        <v>1</v>
      </c>
      <c r="I414" s="25" t="s">
        <v>1</v>
      </c>
      <c r="J414" s="11" t="s">
        <v>1</v>
      </c>
      <c r="K414" s="10" t="s">
        <v>1</v>
      </c>
    </row>
    <row r="415" spans="1:11">
      <c r="A415" s="28" t="s">
        <v>15</v>
      </c>
      <c r="E415" s="28" t="s">
        <v>15</v>
      </c>
      <c r="F415" s="7"/>
      <c r="G415" s="27"/>
      <c r="H415" s="26" t="s">
        <v>14</v>
      </c>
      <c r="I415" s="7"/>
      <c r="J415" s="27"/>
      <c r="K415" s="26" t="s">
        <v>13</v>
      </c>
    </row>
    <row r="416" spans="1:11">
      <c r="A416" s="28" t="s">
        <v>11</v>
      </c>
      <c r="C416" s="29" t="s">
        <v>12</v>
      </c>
      <c r="E416" s="28" t="s">
        <v>11</v>
      </c>
      <c r="F416" s="7"/>
      <c r="G416" s="27"/>
      <c r="H416" s="26" t="s">
        <v>10</v>
      </c>
      <c r="I416" s="7"/>
      <c r="J416" s="27"/>
      <c r="K416" s="26" t="s">
        <v>9</v>
      </c>
    </row>
    <row r="417" spans="1:11">
      <c r="A417" s="25" t="s">
        <v>1</v>
      </c>
      <c r="B417" s="25" t="s">
        <v>1</v>
      </c>
      <c r="C417" s="25" t="s">
        <v>1</v>
      </c>
      <c r="D417" s="25" t="s">
        <v>1</v>
      </c>
      <c r="E417" s="25" t="s">
        <v>1</v>
      </c>
      <c r="F417" s="25" t="s">
        <v>1</v>
      </c>
      <c r="G417" s="11" t="s">
        <v>1</v>
      </c>
      <c r="H417" s="10" t="s">
        <v>1</v>
      </c>
      <c r="I417" s="25" t="s">
        <v>1</v>
      </c>
      <c r="J417" s="11" t="s">
        <v>1</v>
      </c>
      <c r="K417" s="10" t="s">
        <v>1</v>
      </c>
    </row>
    <row r="418" spans="1:11">
      <c r="A418" s="85">
        <v>1</v>
      </c>
      <c r="C418" s="9" t="s">
        <v>78</v>
      </c>
      <c r="E418" s="85">
        <v>1</v>
      </c>
      <c r="F418" s="21"/>
      <c r="G418" s="60"/>
      <c r="I418" s="21"/>
      <c r="J418" s="60"/>
      <c r="K418" s="17"/>
    </row>
    <row r="419" spans="1:11">
      <c r="A419" s="85">
        <f t="shared" ref="A419:A441" si="1">(A418+1)</f>
        <v>2</v>
      </c>
      <c r="C419" s="9" t="s">
        <v>77</v>
      </c>
      <c r="E419" s="85">
        <f t="shared" ref="E419:E441" si="2">(E418+1)</f>
        <v>2</v>
      </c>
      <c r="F419" s="21"/>
      <c r="G419" s="87"/>
      <c r="H419" s="87"/>
      <c r="I419" s="87"/>
      <c r="J419" s="87"/>
      <c r="K419" s="87"/>
    </row>
    <row r="420" spans="1:11">
      <c r="A420" s="85">
        <f t="shared" si="1"/>
        <v>3</v>
      </c>
      <c r="C420" s="9"/>
      <c r="E420" s="85">
        <f t="shared" si="2"/>
        <v>3</v>
      </c>
      <c r="F420" s="21"/>
      <c r="G420" s="87"/>
      <c r="H420" s="87"/>
      <c r="I420" s="87"/>
      <c r="J420" s="87"/>
      <c r="K420" s="87"/>
    </row>
    <row r="421" spans="1:11">
      <c r="A421" s="85">
        <f t="shared" si="1"/>
        <v>4</v>
      </c>
      <c r="C421" s="9"/>
      <c r="E421" s="85">
        <f t="shared" si="2"/>
        <v>4</v>
      </c>
      <c r="F421" s="21"/>
      <c r="G421" s="87"/>
      <c r="H421" s="87"/>
      <c r="I421" s="87"/>
      <c r="J421" s="87"/>
      <c r="K421" s="87"/>
    </row>
    <row r="422" spans="1:11">
      <c r="A422" s="85">
        <f>(A421+1)</f>
        <v>5</v>
      </c>
      <c r="C422" s="21"/>
      <c r="E422" s="85">
        <f>(E421+1)</f>
        <v>5</v>
      </c>
      <c r="F422" s="21"/>
      <c r="G422" s="87"/>
      <c r="H422" s="87"/>
      <c r="I422" s="87"/>
      <c r="J422" s="87"/>
      <c r="K422" s="87"/>
    </row>
    <row r="423" spans="1:11">
      <c r="A423" s="85">
        <f t="shared" si="1"/>
        <v>6</v>
      </c>
      <c r="C423" s="21"/>
      <c r="E423" s="85">
        <f t="shared" si="2"/>
        <v>6</v>
      </c>
      <c r="F423" s="21"/>
      <c r="G423" s="87"/>
      <c r="H423" s="87"/>
      <c r="I423" s="87"/>
      <c r="J423" s="87"/>
      <c r="K423" s="87"/>
    </row>
    <row r="424" spans="1:11">
      <c r="A424" s="85">
        <f>(A423+1)</f>
        <v>7</v>
      </c>
      <c r="C424" s="9"/>
      <c r="E424" s="85">
        <f>(E423+1)</f>
        <v>7</v>
      </c>
      <c r="F424" s="21"/>
      <c r="G424" s="87"/>
      <c r="H424" s="87"/>
      <c r="I424" s="87"/>
      <c r="J424" s="87"/>
      <c r="K424" s="87"/>
    </row>
    <row r="425" spans="1:11">
      <c r="A425" s="85">
        <f>(A424+1)</f>
        <v>8</v>
      </c>
      <c r="C425" s="21"/>
      <c r="E425" s="85">
        <f>(E424+1)</f>
        <v>8</v>
      </c>
      <c r="F425" s="21"/>
      <c r="G425" s="87"/>
      <c r="H425" s="87"/>
      <c r="I425" s="87"/>
      <c r="J425" s="87"/>
      <c r="K425" s="87"/>
    </row>
    <row r="426" spans="1:11">
      <c r="A426" s="85">
        <f t="shared" si="1"/>
        <v>9</v>
      </c>
      <c r="C426" s="21"/>
      <c r="E426" s="85">
        <f t="shared" si="2"/>
        <v>9</v>
      </c>
      <c r="F426" s="21"/>
      <c r="G426" s="87"/>
      <c r="H426" s="87"/>
      <c r="I426" s="87"/>
      <c r="J426" s="87"/>
      <c r="K426" s="87"/>
    </row>
    <row r="427" spans="1:11">
      <c r="A427" s="85">
        <f t="shared" si="1"/>
        <v>10</v>
      </c>
      <c r="E427" s="85">
        <f t="shared" si="2"/>
        <v>10</v>
      </c>
      <c r="F427" s="21"/>
      <c r="G427" s="87"/>
      <c r="H427" s="87"/>
      <c r="I427" s="87"/>
      <c r="J427" s="87"/>
      <c r="K427" s="87"/>
    </row>
    <row r="428" spans="1:11">
      <c r="A428" s="85">
        <f t="shared" si="1"/>
        <v>11</v>
      </c>
      <c r="E428" s="85">
        <f t="shared" si="2"/>
        <v>11</v>
      </c>
      <c r="F428" s="21"/>
      <c r="G428" s="87"/>
      <c r="H428" s="87"/>
      <c r="I428" s="87"/>
      <c r="J428" s="87"/>
      <c r="K428" s="87"/>
    </row>
    <row r="429" spans="1:11">
      <c r="A429" s="85">
        <f t="shared" si="1"/>
        <v>12</v>
      </c>
      <c r="E429" s="85">
        <f t="shared" si="2"/>
        <v>12</v>
      </c>
      <c r="F429" s="21"/>
      <c r="G429" s="87"/>
      <c r="H429" s="87"/>
      <c r="I429" s="87"/>
      <c r="J429" s="87"/>
      <c r="K429" s="87"/>
    </row>
    <row r="430" spans="1:11">
      <c r="A430" s="85">
        <f t="shared" si="1"/>
        <v>13</v>
      </c>
      <c r="C430" s="21"/>
      <c r="E430" s="85">
        <f t="shared" si="2"/>
        <v>13</v>
      </c>
      <c r="F430" s="21"/>
      <c r="G430" s="87"/>
      <c r="H430" s="87"/>
      <c r="I430" s="87"/>
      <c r="J430" s="87"/>
      <c r="K430" s="87"/>
    </row>
    <row r="431" spans="1:11">
      <c r="A431" s="85">
        <f t="shared" si="1"/>
        <v>14</v>
      </c>
      <c r="C431" s="21" t="s">
        <v>76</v>
      </c>
      <c r="E431" s="85">
        <f t="shared" si="2"/>
        <v>14</v>
      </c>
      <c r="F431" s="21"/>
      <c r="G431" s="87"/>
      <c r="H431" s="87"/>
      <c r="I431" s="87"/>
      <c r="J431" s="87"/>
      <c r="K431" s="87"/>
    </row>
    <row r="432" spans="1:11">
      <c r="A432" s="85">
        <f t="shared" si="1"/>
        <v>15</v>
      </c>
      <c r="C432" s="21"/>
      <c r="E432" s="85">
        <f t="shared" si="2"/>
        <v>15</v>
      </c>
      <c r="F432" s="21"/>
      <c r="G432" s="87"/>
      <c r="H432" s="87"/>
      <c r="I432" s="87"/>
      <c r="J432" s="87"/>
      <c r="K432" s="87"/>
    </row>
    <row r="433" spans="1:11">
      <c r="A433" s="85">
        <f t="shared" si="1"/>
        <v>16</v>
      </c>
      <c r="C433" s="21"/>
      <c r="E433" s="85">
        <f t="shared" si="2"/>
        <v>16</v>
      </c>
      <c r="F433" s="21"/>
      <c r="G433" s="87"/>
      <c r="H433" s="87"/>
      <c r="I433" s="87"/>
      <c r="J433" s="87"/>
      <c r="K433" s="87"/>
    </row>
    <row r="434" spans="1:11">
      <c r="A434" s="85">
        <f t="shared" si="1"/>
        <v>17</v>
      </c>
      <c r="C434" s="21"/>
      <c r="E434" s="85">
        <f t="shared" si="2"/>
        <v>17</v>
      </c>
      <c r="F434" s="21"/>
      <c r="G434" s="87"/>
      <c r="H434" s="87"/>
      <c r="I434" s="87"/>
      <c r="J434" s="87"/>
      <c r="K434" s="87"/>
    </row>
    <row r="435" spans="1:11">
      <c r="A435" s="85">
        <f t="shared" si="1"/>
        <v>18</v>
      </c>
      <c r="C435" s="21"/>
      <c r="E435" s="85">
        <f t="shared" si="2"/>
        <v>18</v>
      </c>
      <c r="F435" s="21"/>
      <c r="G435" s="87"/>
      <c r="H435" s="87"/>
      <c r="I435" s="87"/>
      <c r="J435" s="87"/>
      <c r="K435" s="87"/>
    </row>
    <row r="436" spans="1:11">
      <c r="A436" s="85">
        <f t="shared" si="1"/>
        <v>19</v>
      </c>
      <c r="C436" s="21"/>
      <c r="E436" s="85">
        <f t="shared" si="2"/>
        <v>19</v>
      </c>
      <c r="F436" s="21"/>
      <c r="G436" s="87"/>
      <c r="H436" s="87"/>
      <c r="I436" s="87"/>
      <c r="J436" s="87"/>
      <c r="K436" s="87"/>
    </row>
    <row r="437" spans="1:11">
      <c r="A437" s="85">
        <f t="shared" si="1"/>
        <v>20</v>
      </c>
      <c r="C437" s="21"/>
      <c r="E437" s="85">
        <f t="shared" si="2"/>
        <v>20</v>
      </c>
      <c r="F437" s="21"/>
      <c r="G437" s="87"/>
      <c r="H437" s="87"/>
      <c r="I437" s="87"/>
      <c r="J437" s="87"/>
      <c r="K437" s="87"/>
    </row>
    <row r="438" spans="1:11">
      <c r="A438" s="85">
        <f t="shared" si="1"/>
        <v>21</v>
      </c>
      <c r="C438" s="21"/>
      <c r="E438" s="85">
        <f t="shared" si="2"/>
        <v>21</v>
      </c>
      <c r="F438" s="21"/>
      <c r="G438" s="87"/>
      <c r="H438" s="87"/>
      <c r="I438" s="87"/>
      <c r="J438" s="87"/>
      <c r="K438" s="87"/>
    </row>
    <row r="439" spans="1:11">
      <c r="A439" s="85">
        <f t="shared" si="1"/>
        <v>22</v>
      </c>
      <c r="C439" s="21"/>
      <c r="E439" s="85">
        <f t="shared" si="2"/>
        <v>22</v>
      </c>
      <c r="F439" s="21"/>
      <c r="G439" s="87"/>
      <c r="H439" s="87"/>
      <c r="I439" s="87"/>
      <c r="J439" s="87"/>
      <c r="K439" s="87"/>
    </row>
    <row r="440" spans="1:11">
      <c r="A440" s="85">
        <f t="shared" si="1"/>
        <v>23</v>
      </c>
      <c r="C440" s="21"/>
      <c r="E440" s="85">
        <f t="shared" si="2"/>
        <v>23</v>
      </c>
      <c r="F440" s="21"/>
      <c r="G440" s="87"/>
      <c r="H440" s="87"/>
      <c r="I440" s="87"/>
      <c r="J440" s="87"/>
      <c r="K440" s="87"/>
    </row>
    <row r="441" spans="1:11">
      <c r="A441" s="85">
        <f t="shared" si="1"/>
        <v>24</v>
      </c>
      <c r="C441" s="21"/>
      <c r="E441" s="85">
        <f t="shared" si="2"/>
        <v>24</v>
      </c>
      <c r="F441" s="21"/>
      <c r="G441" s="87"/>
      <c r="H441" s="87"/>
      <c r="I441" s="87"/>
      <c r="J441" s="87"/>
      <c r="K441" s="87"/>
    </row>
    <row r="442" spans="1:11">
      <c r="A442" s="86"/>
      <c r="E442" s="86"/>
      <c r="F442" s="12" t="s">
        <v>1</v>
      </c>
      <c r="G442" s="11" t="s">
        <v>1</v>
      </c>
      <c r="H442" s="10"/>
      <c r="I442" s="12"/>
      <c r="J442" s="11"/>
      <c r="K442" s="10"/>
    </row>
    <row r="443" spans="1:11">
      <c r="A443" s="85">
        <f>(A441+1)</f>
        <v>25</v>
      </c>
      <c r="C443" s="9" t="s">
        <v>75</v>
      </c>
      <c r="E443" s="85">
        <f>(E441+1)</f>
        <v>25</v>
      </c>
      <c r="G443" s="15"/>
      <c r="H443" s="14">
        <f>SUM(H418:H441)</f>
        <v>0</v>
      </c>
      <c r="I443" s="14"/>
      <c r="J443" s="15"/>
      <c r="K443" s="14">
        <f>SUM(K418:K441)</f>
        <v>0</v>
      </c>
    </row>
    <row r="444" spans="1:11">
      <c r="A444" s="85"/>
      <c r="C444" s="9"/>
      <c r="E444" s="85"/>
      <c r="F444" s="12" t="s">
        <v>1</v>
      </c>
      <c r="G444" s="11" t="s">
        <v>1</v>
      </c>
      <c r="H444" s="10"/>
      <c r="I444" s="12"/>
      <c r="J444" s="11"/>
      <c r="K444" s="10"/>
    </row>
    <row r="445" spans="1:11">
      <c r="E445" s="6"/>
    </row>
    <row r="446" spans="1:11">
      <c r="E446" s="6"/>
    </row>
    <row r="448" spans="1:11">
      <c r="E448" s="6"/>
      <c r="G448" s="5"/>
      <c r="H448" s="4"/>
      <c r="J448" s="5"/>
      <c r="K448" s="4"/>
    </row>
    <row r="449" spans="1:11" s="35" customFormat="1">
      <c r="A449" s="32" t="str">
        <f>$A$83</f>
        <v xml:space="preserve">Institution No.:  </v>
      </c>
      <c r="E449" s="37"/>
      <c r="G449" s="34"/>
      <c r="H449" s="36"/>
      <c r="J449" s="34"/>
      <c r="K449" s="33" t="s">
        <v>74</v>
      </c>
    </row>
    <row r="450" spans="1:11" s="35" customFormat="1">
      <c r="A450" s="349" t="s">
        <v>73</v>
      </c>
      <c r="B450" s="349"/>
      <c r="C450" s="349"/>
      <c r="D450" s="349"/>
      <c r="E450" s="349"/>
      <c r="F450" s="349"/>
      <c r="G450" s="349"/>
      <c r="H450" s="349"/>
      <c r="I450" s="349"/>
      <c r="J450" s="349"/>
      <c r="K450" s="349"/>
    </row>
    <row r="451" spans="1:11">
      <c r="A451" s="32" t="str">
        <f>$A$42</f>
        <v xml:space="preserve">NAME: </v>
      </c>
      <c r="C451" s="1" t="str">
        <f>$D$20</f>
        <v>University of Colorado</v>
      </c>
      <c r="G451" s="56"/>
      <c r="H451" s="4"/>
      <c r="J451" s="5"/>
      <c r="K451" s="30" t="str">
        <f>$K$3</f>
        <v xml:space="preserve">Date: October 13, 2015 </v>
      </c>
    </row>
    <row r="452" spans="1:11">
      <c r="A452" s="25" t="s">
        <v>1</v>
      </c>
      <c r="B452" s="25" t="s">
        <v>1</v>
      </c>
      <c r="C452" s="25" t="s">
        <v>1</v>
      </c>
      <c r="D452" s="25" t="s">
        <v>1</v>
      </c>
      <c r="E452" s="25" t="s">
        <v>1</v>
      </c>
      <c r="F452" s="25" t="s">
        <v>1</v>
      </c>
      <c r="G452" s="11" t="s">
        <v>1</v>
      </c>
      <c r="H452" s="10" t="s">
        <v>1</v>
      </c>
      <c r="I452" s="25" t="s">
        <v>1</v>
      </c>
      <c r="J452" s="11" t="s">
        <v>1</v>
      </c>
      <c r="K452" s="10" t="s">
        <v>1</v>
      </c>
    </row>
    <row r="453" spans="1:11">
      <c r="A453" s="28" t="s">
        <v>15</v>
      </c>
      <c r="E453" s="28" t="s">
        <v>15</v>
      </c>
      <c r="F453" s="7"/>
      <c r="G453" s="27"/>
      <c r="H453" s="26" t="s">
        <v>14</v>
      </c>
      <c r="I453" s="7"/>
      <c r="J453" s="27"/>
      <c r="K453" s="26" t="s">
        <v>13</v>
      </c>
    </row>
    <row r="454" spans="1:11">
      <c r="A454" s="28" t="s">
        <v>11</v>
      </c>
      <c r="C454" s="29" t="s">
        <v>12</v>
      </c>
      <c r="E454" s="28" t="s">
        <v>11</v>
      </c>
      <c r="F454" s="7"/>
      <c r="G454" s="27" t="s">
        <v>33</v>
      </c>
      <c r="H454" s="26" t="s">
        <v>10</v>
      </c>
      <c r="I454" s="7"/>
      <c r="J454" s="27" t="s">
        <v>33</v>
      </c>
      <c r="K454" s="26" t="s">
        <v>9</v>
      </c>
    </row>
    <row r="455" spans="1:11">
      <c r="A455" s="25" t="s">
        <v>1</v>
      </c>
      <c r="B455" s="25" t="s">
        <v>1</v>
      </c>
      <c r="C455" s="25" t="s">
        <v>1</v>
      </c>
      <c r="D455" s="25" t="s">
        <v>1</v>
      </c>
      <c r="E455" s="25" t="s">
        <v>1</v>
      </c>
      <c r="F455" s="25" t="s">
        <v>1</v>
      </c>
      <c r="G455" s="11" t="s">
        <v>1</v>
      </c>
      <c r="H455" s="10" t="s">
        <v>1</v>
      </c>
      <c r="I455" s="25" t="s">
        <v>1</v>
      </c>
      <c r="J455" s="11" t="s">
        <v>1</v>
      </c>
      <c r="K455" s="10" t="s">
        <v>1</v>
      </c>
    </row>
    <row r="456" spans="1:11">
      <c r="A456" s="39">
        <v>1</v>
      </c>
      <c r="B456" s="25"/>
      <c r="C456" s="9" t="s">
        <v>67</v>
      </c>
      <c r="D456" s="25"/>
      <c r="E456" s="39">
        <v>1</v>
      </c>
      <c r="F456" s="25"/>
      <c r="G456" s="193">
        <v>356.13000000000005</v>
      </c>
      <c r="H456" s="310">
        <v>46852063.109999999</v>
      </c>
      <c r="I456" s="41"/>
      <c r="J456" s="193">
        <v>384.18365063805345</v>
      </c>
      <c r="K456" s="83">
        <v>52059053</v>
      </c>
    </row>
    <row r="457" spans="1:11">
      <c r="A457" s="39">
        <v>2</v>
      </c>
      <c r="B457" s="25"/>
      <c r="C457" s="9" t="s">
        <v>66</v>
      </c>
      <c r="D457" s="25"/>
      <c r="E457" s="39">
        <v>2</v>
      </c>
      <c r="F457" s="25"/>
      <c r="G457" s="303"/>
      <c r="H457" s="310">
        <v>13451885.75</v>
      </c>
      <c r="I457" s="25"/>
      <c r="J457" s="193"/>
      <c r="K457" s="84">
        <v>14456117</v>
      </c>
    </row>
    <row r="458" spans="1:11">
      <c r="A458" s="39">
        <v>3</v>
      </c>
      <c r="C458" s="9" t="s">
        <v>65</v>
      </c>
      <c r="E458" s="39">
        <v>3</v>
      </c>
      <c r="F458" s="21"/>
      <c r="G458" s="193">
        <v>44.41</v>
      </c>
      <c r="H458" s="310">
        <v>2602412.0699999998</v>
      </c>
      <c r="I458" s="20"/>
      <c r="J458" s="193">
        <v>54.488395970863508</v>
      </c>
      <c r="K458" s="20">
        <v>3288793</v>
      </c>
    </row>
    <row r="459" spans="1:11">
      <c r="A459" s="39">
        <v>4</v>
      </c>
      <c r="C459" s="9" t="s">
        <v>64</v>
      </c>
      <c r="E459" s="39">
        <v>4</v>
      </c>
      <c r="F459" s="21"/>
      <c r="G459" s="193"/>
      <c r="H459" s="310">
        <v>237623.17</v>
      </c>
      <c r="I459" s="20"/>
      <c r="J459" s="193"/>
      <c r="K459" s="20">
        <v>164128</v>
      </c>
    </row>
    <row r="460" spans="1:11">
      <c r="A460" s="39">
        <v>5</v>
      </c>
      <c r="C460" s="9" t="s">
        <v>63</v>
      </c>
      <c r="E460" s="39">
        <v>5</v>
      </c>
      <c r="F460" s="21"/>
      <c r="G460" s="193">
        <f>G456+G458</f>
        <v>400.54000000000008</v>
      </c>
      <c r="H460" s="310">
        <f>SUM(H456:H459)</f>
        <v>63143984.100000001</v>
      </c>
      <c r="I460" s="20"/>
      <c r="J460" s="193">
        <f>SUM(J456:J459)</f>
        <v>438.67204660891696</v>
      </c>
      <c r="K460" s="83">
        <f>SUM(K456:K459)</f>
        <v>69968091</v>
      </c>
    </row>
    <row r="461" spans="1:11">
      <c r="A461" s="39">
        <v>6</v>
      </c>
      <c r="C461" s="9" t="s">
        <v>31</v>
      </c>
      <c r="E461" s="39">
        <v>6</v>
      </c>
      <c r="F461" s="21"/>
      <c r="G461" s="193">
        <v>193.22999999999996</v>
      </c>
      <c r="H461" s="310">
        <v>12437105.01</v>
      </c>
      <c r="I461" s="20"/>
      <c r="J461" s="193">
        <v>166.90184027201056</v>
      </c>
      <c r="K461" s="83">
        <v>11064788</v>
      </c>
    </row>
    <row r="462" spans="1:11">
      <c r="A462" s="39">
        <v>7</v>
      </c>
      <c r="C462" s="9" t="s">
        <v>30</v>
      </c>
      <c r="E462" s="39">
        <v>7</v>
      </c>
      <c r="F462" s="21"/>
      <c r="G462" s="193"/>
      <c r="H462" s="310">
        <v>3829533.52</v>
      </c>
      <c r="I462" s="20"/>
      <c r="J462" s="193"/>
      <c r="K462" s="83">
        <v>3122268</v>
      </c>
    </row>
    <row r="463" spans="1:11">
      <c r="A463" s="39">
        <v>8</v>
      </c>
      <c r="C463" s="9" t="s">
        <v>72</v>
      </c>
      <c r="E463" s="39">
        <v>8</v>
      </c>
      <c r="F463" s="21"/>
      <c r="G463" s="193">
        <f>G460+G461+G462</f>
        <v>593.77</v>
      </c>
      <c r="H463" s="310">
        <f>H460+H461+H462</f>
        <v>79410622.629999995</v>
      </c>
      <c r="I463" s="41"/>
      <c r="J463" s="193">
        <f>J460+J461+J462</f>
        <v>605.57388688092749</v>
      </c>
      <c r="K463" s="83">
        <f>K460+K461+K462</f>
        <v>84155147</v>
      </c>
    </row>
    <row r="464" spans="1:11">
      <c r="A464" s="39">
        <v>9</v>
      </c>
      <c r="E464" s="39">
        <v>9</v>
      </c>
      <c r="F464" s="21"/>
      <c r="G464" s="193"/>
      <c r="H464" s="310"/>
      <c r="I464" s="14"/>
      <c r="J464" s="193"/>
      <c r="K464" s="20"/>
    </row>
    <row r="465" spans="1:11">
      <c r="A465" s="39">
        <v>10</v>
      </c>
      <c r="C465" s="9" t="s">
        <v>62</v>
      </c>
      <c r="E465" s="39">
        <v>10</v>
      </c>
      <c r="F465" s="21"/>
      <c r="G465" s="193"/>
      <c r="H465" s="310"/>
      <c r="I465" s="20"/>
      <c r="J465" s="193">
        <v>0</v>
      </c>
      <c r="K465" s="20">
        <v>0</v>
      </c>
    </row>
    <row r="466" spans="1:11">
      <c r="A466" s="39">
        <v>11</v>
      </c>
      <c r="C466" s="9" t="s">
        <v>27</v>
      </c>
      <c r="E466" s="39">
        <v>11</v>
      </c>
      <c r="F466" s="21"/>
      <c r="G466" s="193">
        <v>118.74</v>
      </c>
      <c r="H466" s="310">
        <v>5474342.5599999996</v>
      </c>
      <c r="I466" s="20"/>
      <c r="J466" s="193">
        <v>105.73449910700128</v>
      </c>
      <c r="K466" s="20">
        <v>5045358</v>
      </c>
    </row>
    <row r="467" spans="1:11">
      <c r="A467" s="39">
        <v>12</v>
      </c>
      <c r="C467" s="9" t="s">
        <v>26</v>
      </c>
      <c r="E467" s="39">
        <v>12</v>
      </c>
      <c r="F467" s="21"/>
      <c r="G467" s="193"/>
      <c r="H467" s="310">
        <v>2332258.46</v>
      </c>
      <c r="I467" s="20"/>
      <c r="J467" s="193"/>
      <c r="K467" s="20">
        <v>2254044</v>
      </c>
    </row>
    <row r="468" spans="1:11">
      <c r="A468" s="39">
        <v>13</v>
      </c>
      <c r="C468" s="9" t="s">
        <v>71</v>
      </c>
      <c r="E468" s="39">
        <v>13</v>
      </c>
      <c r="F468" s="21"/>
      <c r="G468" s="193">
        <f>SUM(G465:G467)</f>
        <v>118.74</v>
      </c>
      <c r="H468" s="310">
        <f>SUM(H465:H467)</f>
        <v>7806601.0199999996</v>
      </c>
      <c r="I468" s="15"/>
      <c r="J468" s="193">
        <f>SUM(J465:J467)</f>
        <v>105.73449910700128</v>
      </c>
      <c r="K468" s="20">
        <f>SUM(K465:K467)</f>
        <v>7299402</v>
      </c>
    </row>
    <row r="469" spans="1:11">
      <c r="A469" s="39">
        <v>14</v>
      </c>
      <c r="E469" s="39">
        <v>14</v>
      </c>
      <c r="F469" s="21"/>
      <c r="G469" s="304"/>
      <c r="H469" s="310"/>
      <c r="I469" s="14"/>
      <c r="J469" s="193"/>
      <c r="K469" s="20"/>
    </row>
    <row r="470" spans="1:11">
      <c r="A470" s="39">
        <v>15</v>
      </c>
      <c r="C470" s="9" t="s">
        <v>24</v>
      </c>
      <c r="E470" s="39">
        <v>15</v>
      </c>
      <c r="G470" s="38">
        <f>SUM(G463+G468)</f>
        <v>712.51</v>
      </c>
      <c r="H470" s="311">
        <f>SUM(H463+H468)</f>
        <v>87217223.649999991</v>
      </c>
      <c r="I470" s="14"/>
      <c r="J470" s="193">
        <f>SUM(J463+J468)</f>
        <v>711.30838598792877</v>
      </c>
      <c r="K470" s="14">
        <f>SUM(K463+K468)</f>
        <v>91454549</v>
      </c>
    </row>
    <row r="471" spans="1:11">
      <c r="A471" s="39">
        <v>16</v>
      </c>
      <c r="E471" s="39">
        <v>16</v>
      </c>
      <c r="G471" s="38"/>
      <c r="H471" s="311"/>
      <c r="I471" s="14"/>
      <c r="J471" s="193"/>
      <c r="K471" s="14"/>
    </row>
    <row r="472" spans="1:11">
      <c r="A472" s="39">
        <v>17</v>
      </c>
      <c r="C472" s="9" t="s">
        <v>23</v>
      </c>
      <c r="E472" s="39">
        <v>17</v>
      </c>
      <c r="F472" s="21"/>
      <c r="G472" s="193"/>
      <c r="H472" s="310">
        <f>320293.85+490429.61</f>
        <v>810723.46</v>
      </c>
      <c r="I472" s="20"/>
      <c r="J472" s="193"/>
      <c r="K472" s="20">
        <f>144250+439060</f>
        <v>583310</v>
      </c>
    </row>
    <row r="473" spans="1:11">
      <c r="A473" s="39">
        <v>18</v>
      </c>
      <c r="E473" s="39">
        <v>18</v>
      </c>
      <c r="F473" s="21"/>
      <c r="G473" s="193"/>
      <c r="H473" s="310"/>
      <c r="I473" s="20"/>
      <c r="J473" s="193"/>
      <c r="K473" s="20"/>
    </row>
    <row r="474" spans="1:11">
      <c r="A474" s="39">
        <v>19</v>
      </c>
      <c r="C474" s="9" t="s">
        <v>22</v>
      </c>
      <c r="E474" s="39">
        <v>19</v>
      </c>
      <c r="F474" s="21"/>
      <c r="G474" s="193"/>
      <c r="H474" s="310">
        <v>1690403.9100000001</v>
      </c>
      <c r="I474" s="20"/>
      <c r="J474" s="193"/>
      <c r="K474" s="20">
        <v>1088320</v>
      </c>
    </row>
    <row r="475" spans="1:11" ht="12" customHeight="1">
      <c r="A475" s="39">
        <v>20</v>
      </c>
      <c r="C475" s="42" t="s">
        <v>21</v>
      </c>
      <c r="E475" s="39">
        <v>20</v>
      </c>
      <c r="F475" s="21"/>
      <c r="G475" s="193"/>
      <c r="H475" s="310">
        <v>18750173.150000002</v>
      </c>
      <c r="I475" s="20"/>
      <c r="J475" s="193"/>
      <c r="K475" s="20">
        <v>19890372.34</v>
      </c>
    </row>
    <row r="476" spans="1:11" s="57" customFormat="1" ht="12" customHeight="1">
      <c r="A476" s="39">
        <v>21</v>
      </c>
      <c r="B476" s="1"/>
      <c r="C476" s="42"/>
      <c r="D476" s="1"/>
      <c r="E476" s="39">
        <v>21</v>
      </c>
      <c r="F476" s="21"/>
      <c r="G476" s="193"/>
      <c r="H476" s="310"/>
      <c r="I476" s="20"/>
      <c r="J476" s="193"/>
      <c r="K476" s="20"/>
    </row>
    <row r="477" spans="1:11">
      <c r="A477" s="39">
        <v>22</v>
      </c>
      <c r="C477" s="9"/>
      <c r="E477" s="39">
        <v>22</v>
      </c>
      <c r="G477" s="193"/>
      <c r="H477" s="310"/>
      <c r="I477" s="20"/>
      <c r="J477" s="193"/>
      <c r="K477" s="20"/>
    </row>
    <row r="478" spans="1:11">
      <c r="A478" s="39">
        <v>23</v>
      </c>
      <c r="C478" s="9" t="s">
        <v>20</v>
      </c>
      <c r="E478" s="39">
        <v>23</v>
      </c>
      <c r="G478" s="193"/>
      <c r="H478" s="310">
        <f>1603420.55</f>
        <v>1603420.55</v>
      </c>
      <c r="I478" s="20"/>
      <c r="J478" s="193"/>
      <c r="K478" s="20">
        <f>50000</f>
        <v>50000</v>
      </c>
    </row>
    <row r="479" spans="1:11">
      <c r="A479" s="39">
        <v>24</v>
      </c>
      <c r="C479" s="9"/>
      <c r="E479" s="39">
        <v>24</v>
      </c>
      <c r="G479" s="193"/>
      <c r="H479" s="310"/>
      <c r="I479" s="20"/>
      <c r="J479" s="193"/>
      <c r="K479" s="20"/>
    </row>
    <row r="480" spans="1:11">
      <c r="A480" s="39"/>
      <c r="E480" s="39"/>
      <c r="F480" s="12" t="s">
        <v>1</v>
      </c>
      <c r="G480" s="303"/>
      <c r="H480" s="10"/>
      <c r="I480" s="12"/>
      <c r="J480" s="303"/>
      <c r="K480" s="10"/>
    </row>
    <row r="481" spans="1:11">
      <c r="A481" s="39">
        <v>25</v>
      </c>
      <c r="C481" s="9" t="s">
        <v>70</v>
      </c>
      <c r="E481" s="39">
        <v>25</v>
      </c>
      <c r="G481" s="38">
        <f>SUM(G470:G479)</f>
        <v>712.51</v>
      </c>
      <c r="H481" s="311">
        <f>SUM(H470:H479)</f>
        <v>110071944.71999998</v>
      </c>
      <c r="I481" s="38"/>
      <c r="J481" s="193">
        <f>SUM(J470:J479)</f>
        <v>711.30838598792877</v>
      </c>
      <c r="K481" s="14">
        <f>SUM(K470:K479)</f>
        <v>113066551.34</v>
      </c>
    </row>
    <row r="482" spans="1:11">
      <c r="F482" s="12" t="s">
        <v>1</v>
      </c>
      <c r="G482" s="303"/>
      <c r="H482" s="10"/>
      <c r="I482" s="12"/>
      <c r="J482" s="11"/>
      <c r="K482" s="10"/>
    </row>
    <row r="483" spans="1:11">
      <c r="F483" s="12"/>
      <c r="G483" s="303"/>
      <c r="H483" s="10"/>
      <c r="I483" s="12"/>
      <c r="J483" s="11"/>
      <c r="K483" s="10"/>
    </row>
    <row r="484" spans="1:11" ht="20.25" customHeight="1">
      <c r="C484" s="79"/>
      <c r="D484" s="79"/>
      <c r="E484" s="79"/>
      <c r="F484" s="12"/>
      <c r="G484" s="11"/>
      <c r="H484" s="10"/>
      <c r="I484" s="12"/>
      <c r="J484" s="11"/>
      <c r="K484" s="10"/>
    </row>
    <row r="485" spans="1:11">
      <c r="C485" s="1" t="s">
        <v>18</v>
      </c>
      <c r="F485" s="12"/>
      <c r="G485" s="11"/>
      <c r="H485" s="10"/>
      <c r="I485" s="12"/>
      <c r="J485" s="11"/>
      <c r="K485" s="10"/>
    </row>
    <row r="486" spans="1:11">
      <c r="A486" s="9"/>
    </row>
    <row r="487" spans="1:11">
      <c r="E487" s="6"/>
      <c r="G487" s="5"/>
      <c r="H487" s="4"/>
      <c r="J487" s="5"/>
      <c r="K487" s="4"/>
    </row>
    <row r="488" spans="1:11" s="35" customFormat="1">
      <c r="A488" s="32" t="str">
        <f>$A$83</f>
        <v xml:space="preserve">Institution No.:  </v>
      </c>
      <c r="E488" s="37"/>
      <c r="G488" s="34"/>
      <c r="H488" s="36"/>
      <c r="J488" s="34"/>
      <c r="K488" s="33" t="s">
        <v>69</v>
      </c>
    </row>
    <row r="489" spans="1:11" s="35" customFormat="1">
      <c r="A489" s="349" t="s">
        <v>68</v>
      </c>
      <c r="B489" s="349"/>
      <c r="C489" s="349"/>
      <c r="D489" s="349"/>
      <c r="E489" s="349"/>
      <c r="F489" s="349"/>
      <c r="G489" s="349"/>
      <c r="H489" s="349"/>
      <c r="I489" s="349"/>
      <c r="J489" s="349"/>
      <c r="K489" s="349"/>
    </row>
    <row r="490" spans="1:11">
      <c r="A490" s="32" t="str">
        <f>$A$42</f>
        <v xml:space="preserve">NAME: </v>
      </c>
      <c r="C490" s="1" t="str">
        <f>$D$20</f>
        <v>University of Colorado</v>
      </c>
      <c r="G490" s="56"/>
      <c r="H490" s="4"/>
      <c r="J490" s="5"/>
      <c r="K490" s="30" t="str">
        <f>$K$3</f>
        <v xml:space="preserve">Date: October 13, 2015 </v>
      </c>
    </row>
    <row r="491" spans="1:11">
      <c r="A491" s="25" t="s">
        <v>1</v>
      </c>
      <c r="B491" s="25" t="s">
        <v>1</v>
      </c>
      <c r="C491" s="25" t="s">
        <v>1</v>
      </c>
      <c r="D491" s="25" t="s">
        <v>1</v>
      </c>
      <c r="E491" s="25" t="s">
        <v>1</v>
      </c>
      <c r="F491" s="25" t="s">
        <v>1</v>
      </c>
      <c r="G491" s="11" t="s">
        <v>1</v>
      </c>
      <c r="H491" s="10" t="s">
        <v>1</v>
      </c>
      <c r="I491" s="25" t="s">
        <v>1</v>
      </c>
      <c r="J491" s="11" t="s">
        <v>1</v>
      </c>
      <c r="K491" s="10" t="s">
        <v>1</v>
      </c>
    </row>
    <row r="492" spans="1:11">
      <c r="A492" s="28" t="s">
        <v>15</v>
      </c>
      <c r="E492" s="28" t="s">
        <v>15</v>
      </c>
      <c r="F492" s="7"/>
      <c r="G492" s="27"/>
      <c r="H492" s="26" t="s">
        <v>14</v>
      </c>
      <c r="I492" s="7"/>
      <c r="J492" s="27"/>
      <c r="K492" s="26" t="s">
        <v>13</v>
      </c>
    </row>
    <row r="493" spans="1:11">
      <c r="A493" s="28" t="s">
        <v>11</v>
      </c>
      <c r="C493" s="29" t="s">
        <v>12</v>
      </c>
      <c r="E493" s="28" t="s">
        <v>11</v>
      </c>
      <c r="F493" s="7"/>
      <c r="G493" s="27" t="s">
        <v>33</v>
      </c>
      <c r="H493" s="26" t="s">
        <v>10</v>
      </c>
      <c r="I493" s="7"/>
      <c r="J493" s="27" t="s">
        <v>33</v>
      </c>
      <c r="K493" s="26" t="s">
        <v>9</v>
      </c>
    </row>
    <row r="494" spans="1:11">
      <c r="A494" s="25" t="s">
        <v>1</v>
      </c>
      <c r="B494" s="25" t="s">
        <v>1</v>
      </c>
      <c r="C494" s="25" t="s">
        <v>1</v>
      </c>
      <c r="D494" s="25" t="s">
        <v>1</v>
      </c>
      <c r="E494" s="25" t="s">
        <v>1</v>
      </c>
      <c r="F494" s="25" t="s">
        <v>1</v>
      </c>
      <c r="G494" s="11" t="s">
        <v>1</v>
      </c>
      <c r="H494" s="10" t="s">
        <v>1</v>
      </c>
      <c r="I494" s="25" t="s">
        <v>1</v>
      </c>
      <c r="J494" s="11" t="s">
        <v>1</v>
      </c>
      <c r="K494" s="10" t="s">
        <v>1</v>
      </c>
    </row>
    <row r="495" spans="1:11">
      <c r="A495" s="39">
        <v>1</v>
      </c>
      <c r="B495" s="25"/>
      <c r="C495" s="9" t="s">
        <v>67</v>
      </c>
      <c r="D495" s="25"/>
      <c r="E495" s="39">
        <v>1</v>
      </c>
      <c r="F495" s="25"/>
      <c r="G495" s="41">
        <v>1.1299999999999999</v>
      </c>
      <c r="H495" s="41">
        <v>180889.34000000003</v>
      </c>
      <c r="I495" s="25"/>
      <c r="J495" s="41">
        <v>9.6311632143804213E-3</v>
      </c>
      <c r="K495" s="78">
        <v>1588</v>
      </c>
    </row>
    <row r="496" spans="1:11">
      <c r="A496" s="39">
        <v>2</v>
      </c>
      <c r="B496" s="25"/>
      <c r="C496" s="9" t="s">
        <v>66</v>
      </c>
      <c r="D496" s="25"/>
      <c r="E496" s="39">
        <v>2</v>
      </c>
      <c r="F496" s="25"/>
      <c r="G496" s="41"/>
      <c r="H496" s="41">
        <v>49315.24</v>
      </c>
      <c r="I496" s="41"/>
      <c r="J496" s="41">
        <v>0</v>
      </c>
      <c r="K496" s="78">
        <v>194</v>
      </c>
    </row>
    <row r="497" spans="1:11">
      <c r="A497" s="39">
        <v>3</v>
      </c>
      <c r="C497" s="9" t="s">
        <v>65</v>
      </c>
      <c r="E497" s="39">
        <v>3</v>
      </c>
      <c r="F497" s="21"/>
      <c r="G497" s="41"/>
      <c r="H497" s="20"/>
      <c r="I497" s="20"/>
      <c r="J497" s="41"/>
      <c r="K497" s="20"/>
    </row>
    <row r="498" spans="1:11">
      <c r="A498" s="39">
        <v>4</v>
      </c>
      <c r="C498" s="9" t="s">
        <v>64</v>
      </c>
      <c r="E498" s="39">
        <v>4</v>
      </c>
      <c r="F498" s="21"/>
      <c r="G498" s="41"/>
      <c r="H498" s="20"/>
      <c r="I498" s="20"/>
      <c r="J498" s="41">
        <v>0</v>
      </c>
      <c r="K498" s="20"/>
    </row>
    <row r="499" spans="1:11">
      <c r="A499" s="39">
        <v>5</v>
      </c>
      <c r="C499" s="9" t="s">
        <v>63</v>
      </c>
      <c r="E499" s="39">
        <v>5</v>
      </c>
      <c r="F499" s="21"/>
      <c r="G499" s="41">
        <f>SUM(G495:G498)</f>
        <v>1.1299999999999999</v>
      </c>
      <c r="H499" s="41">
        <f>SUM(H495:H498)</f>
        <v>230204.58000000002</v>
      </c>
      <c r="I499" s="20"/>
      <c r="J499" s="41">
        <f>SUM(J495:J498)</f>
        <v>9.6311632143804213E-3</v>
      </c>
      <c r="K499" s="41">
        <f>SUM(K495:K498)</f>
        <v>1782</v>
      </c>
    </row>
    <row r="500" spans="1:11">
      <c r="A500" s="39">
        <v>6</v>
      </c>
      <c r="C500" s="9" t="s">
        <v>31</v>
      </c>
      <c r="E500" s="39">
        <v>6</v>
      </c>
      <c r="F500" s="21"/>
      <c r="G500" s="41"/>
      <c r="H500" s="20"/>
      <c r="I500" s="20"/>
      <c r="J500" s="41"/>
      <c r="K500" s="20"/>
    </row>
    <row r="501" spans="1:11">
      <c r="A501" s="39">
        <v>7</v>
      </c>
      <c r="C501" s="9" t="s">
        <v>30</v>
      </c>
      <c r="E501" s="39">
        <v>7</v>
      </c>
      <c r="F501" s="21"/>
      <c r="G501" s="41"/>
      <c r="H501" s="20"/>
      <c r="I501" s="20"/>
      <c r="J501" s="41"/>
      <c r="K501" s="20"/>
    </row>
    <row r="502" spans="1:11">
      <c r="A502" s="39">
        <v>8</v>
      </c>
      <c r="C502" s="9" t="s">
        <v>28</v>
      </c>
      <c r="E502" s="39">
        <v>8</v>
      </c>
      <c r="F502" s="21"/>
      <c r="G502" s="41">
        <f>G499+G500+G501</f>
        <v>1.1299999999999999</v>
      </c>
      <c r="H502" s="41">
        <f>H499+H500+H501</f>
        <v>230204.58000000002</v>
      </c>
      <c r="I502" s="41"/>
      <c r="J502" s="41">
        <f>J499+J500+J501</f>
        <v>9.6311632143804213E-3</v>
      </c>
      <c r="K502" s="41">
        <f>K499+K500+K501</f>
        <v>1782</v>
      </c>
    </row>
    <row r="503" spans="1:11">
      <c r="A503" s="39">
        <v>9</v>
      </c>
      <c r="E503" s="39">
        <v>9</v>
      </c>
      <c r="F503" s="21"/>
      <c r="G503" s="41"/>
      <c r="H503" s="20"/>
      <c r="I503" s="14"/>
      <c r="J503" s="41"/>
      <c r="K503" s="20"/>
    </row>
    <row r="504" spans="1:11">
      <c r="A504" s="39">
        <v>10</v>
      </c>
      <c r="C504" s="9" t="s">
        <v>62</v>
      </c>
      <c r="E504" s="39">
        <v>10</v>
      </c>
      <c r="F504" s="21"/>
      <c r="G504" s="41">
        <v>0</v>
      </c>
      <c r="H504" s="20">
        <v>0</v>
      </c>
      <c r="I504" s="20"/>
      <c r="J504" s="41">
        <v>0</v>
      </c>
      <c r="K504" s="20">
        <v>0</v>
      </c>
    </row>
    <row r="505" spans="1:11">
      <c r="A505" s="39">
        <v>11</v>
      </c>
      <c r="C505" s="9" t="s">
        <v>27</v>
      </c>
      <c r="E505" s="39">
        <v>11</v>
      </c>
      <c r="F505" s="21"/>
      <c r="G505" s="41">
        <v>0</v>
      </c>
      <c r="H505" s="20">
        <v>0</v>
      </c>
      <c r="I505" s="20"/>
      <c r="J505" s="41">
        <v>0</v>
      </c>
      <c r="K505" s="20"/>
    </row>
    <row r="506" spans="1:11">
      <c r="A506" s="39">
        <v>12</v>
      </c>
      <c r="C506" s="9" t="s">
        <v>26</v>
      </c>
      <c r="E506" s="39">
        <v>12</v>
      </c>
      <c r="F506" s="21"/>
      <c r="G506" s="41"/>
      <c r="H506" s="20">
        <v>0</v>
      </c>
      <c r="I506" s="20"/>
      <c r="J506" s="41"/>
      <c r="K506" s="20"/>
    </row>
    <row r="507" spans="1:11">
      <c r="A507" s="39">
        <v>13</v>
      </c>
      <c r="C507" s="9" t="s">
        <v>25</v>
      </c>
      <c r="E507" s="39">
        <v>13</v>
      </c>
      <c r="F507" s="21"/>
      <c r="G507" s="41">
        <f>SUM(G504:G506)</f>
        <v>0</v>
      </c>
      <c r="H507" s="20">
        <f>SUM(H504:H506)</f>
        <v>0</v>
      </c>
      <c r="I507" s="15"/>
      <c r="J507" s="41">
        <f>SUM(J504:J506)</f>
        <v>0</v>
      </c>
      <c r="K507" s="20">
        <f>SUM(K504:K506)</f>
        <v>0</v>
      </c>
    </row>
    <row r="508" spans="1:11">
      <c r="A508" s="39">
        <v>14</v>
      </c>
      <c r="E508" s="39">
        <v>14</v>
      </c>
      <c r="F508" s="21"/>
      <c r="G508" s="44"/>
      <c r="H508" s="20"/>
      <c r="I508" s="14"/>
      <c r="J508" s="44"/>
      <c r="K508" s="20"/>
    </row>
    <row r="509" spans="1:11">
      <c r="A509" s="39">
        <v>15</v>
      </c>
      <c r="C509" s="9" t="s">
        <v>24</v>
      </c>
      <c r="E509" s="39">
        <v>15</v>
      </c>
      <c r="G509" s="43">
        <f>SUM(G502+G507)</f>
        <v>1.1299999999999999</v>
      </c>
      <c r="H509" s="14">
        <f>SUM(H502+H507)</f>
        <v>230204.58000000002</v>
      </c>
      <c r="I509" s="14"/>
      <c r="J509" s="43">
        <f>SUM(J502+J507)</f>
        <v>9.6311632143804213E-3</v>
      </c>
      <c r="K509" s="14">
        <f>SUM(K502+K507)</f>
        <v>1782</v>
      </c>
    </row>
    <row r="510" spans="1:11">
      <c r="A510" s="39">
        <v>16</v>
      </c>
      <c r="E510" s="39">
        <v>16</v>
      </c>
      <c r="G510" s="43"/>
      <c r="H510" s="14"/>
      <c r="I510" s="14"/>
      <c r="J510" s="43"/>
      <c r="K510" s="14"/>
    </row>
    <row r="511" spans="1:11">
      <c r="A511" s="39">
        <v>17</v>
      </c>
      <c r="C511" s="9" t="s">
        <v>23</v>
      </c>
      <c r="E511" s="39">
        <v>17</v>
      </c>
      <c r="F511" s="21"/>
      <c r="G511" s="41"/>
      <c r="H511" s="20"/>
      <c r="I511" s="20"/>
      <c r="J511" s="41"/>
      <c r="K511" s="20"/>
    </row>
    <row r="512" spans="1:11">
      <c r="A512" s="39">
        <v>18</v>
      </c>
      <c r="E512" s="39">
        <v>18</v>
      </c>
      <c r="F512" s="21"/>
      <c r="G512" s="41"/>
      <c r="H512" s="20"/>
      <c r="I512" s="20"/>
      <c r="J512" s="41"/>
      <c r="K512" s="20"/>
    </row>
    <row r="513" spans="1:11">
      <c r="A513" s="39">
        <v>19</v>
      </c>
      <c r="C513" s="9" t="s">
        <v>22</v>
      </c>
      <c r="E513" s="39">
        <v>19</v>
      </c>
      <c r="F513" s="21"/>
      <c r="G513" s="41"/>
      <c r="H513" s="20"/>
      <c r="I513" s="20"/>
      <c r="J513" s="41"/>
      <c r="K513" s="20"/>
    </row>
    <row r="514" spans="1:11" ht="12" customHeight="1">
      <c r="A514" s="39">
        <v>20</v>
      </c>
      <c r="C514" s="42" t="s">
        <v>21</v>
      </c>
      <c r="E514" s="39">
        <v>20</v>
      </c>
      <c r="F514" s="21"/>
      <c r="G514" s="41"/>
      <c r="H514" s="20">
        <v>13956.89</v>
      </c>
      <c r="I514" s="20"/>
      <c r="J514" s="41"/>
      <c r="K514" s="20"/>
    </row>
    <row r="515" spans="1:11" s="57" customFormat="1" ht="12" customHeight="1">
      <c r="A515" s="39">
        <v>21</v>
      </c>
      <c r="B515" s="1"/>
      <c r="C515" s="42"/>
      <c r="D515" s="1"/>
      <c r="E515" s="39">
        <v>21</v>
      </c>
      <c r="F515" s="21"/>
      <c r="G515" s="41"/>
      <c r="H515" s="20"/>
      <c r="I515" s="20"/>
      <c r="J515" s="41"/>
      <c r="K515" s="20"/>
    </row>
    <row r="516" spans="1:11">
      <c r="A516" s="39">
        <v>22</v>
      </c>
      <c r="C516" s="9"/>
      <c r="E516" s="39">
        <v>22</v>
      </c>
      <c r="G516" s="41"/>
      <c r="H516" s="20"/>
      <c r="I516" s="20"/>
      <c r="J516" s="41"/>
      <c r="K516" s="20"/>
    </row>
    <row r="517" spans="1:11">
      <c r="A517" s="39">
        <v>23</v>
      </c>
      <c r="C517" s="9" t="s">
        <v>20</v>
      </c>
      <c r="E517" s="39">
        <v>23</v>
      </c>
      <c r="G517" s="41"/>
      <c r="H517" s="20"/>
      <c r="I517" s="20"/>
      <c r="J517" s="41"/>
      <c r="K517" s="20">
        <v>0</v>
      </c>
    </row>
    <row r="518" spans="1:11">
      <c r="A518" s="39">
        <v>24</v>
      </c>
      <c r="C518" s="9"/>
      <c r="E518" s="39">
        <v>24</v>
      </c>
      <c r="G518" s="41"/>
      <c r="H518" s="20"/>
      <c r="I518" s="20"/>
      <c r="J518" s="41"/>
      <c r="K518" s="20"/>
    </row>
    <row r="519" spans="1:11">
      <c r="A519" s="39"/>
      <c r="E519" s="39"/>
      <c r="F519" s="12" t="s">
        <v>1</v>
      </c>
      <c r="G519" s="40"/>
      <c r="H519" s="10"/>
      <c r="I519" s="12"/>
      <c r="J519" s="40"/>
      <c r="K519" s="10"/>
    </row>
    <row r="520" spans="1:11">
      <c r="A520" s="39">
        <v>25</v>
      </c>
      <c r="C520" s="9" t="s">
        <v>61</v>
      </c>
      <c r="E520" s="39">
        <v>25</v>
      </c>
      <c r="G520" s="77">
        <f>SUM(G509:G518)</f>
        <v>1.1299999999999999</v>
      </c>
      <c r="H520" s="14">
        <f>SUM(H509:H518)</f>
        <v>244161.47000000003</v>
      </c>
      <c r="I520" s="38"/>
      <c r="J520" s="77">
        <f>SUM(J509:J518)</f>
        <v>9.6311632143804213E-3</v>
      </c>
      <c r="K520" s="14">
        <f>SUM(K509:K518)</f>
        <v>1782</v>
      </c>
    </row>
    <row r="521" spans="1:11">
      <c r="F521" s="12" t="s">
        <v>1</v>
      </c>
      <c r="G521" s="11"/>
      <c r="H521" s="10"/>
      <c r="I521" s="12"/>
      <c r="J521" s="11"/>
      <c r="K521" s="10"/>
    </row>
    <row r="522" spans="1:11">
      <c r="C522" s="1" t="s">
        <v>18</v>
      </c>
      <c r="F522" s="12"/>
      <c r="G522" s="11"/>
      <c r="H522" s="10"/>
      <c r="I522" s="12"/>
      <c r="J522" s="11"/>
      <c r="K522" s="10"/>
    </row>
    <row r="523" spans="1:11">
      <c r="A523" s="9"/>
    </row>
    <row r="524" spans="1:11">
      <c r="H524" s="4"/>
      <c r="K524" s="4"/>
    </row>
    <row r="525" spans="1:11" s="35" customFormat="1">
      <c r="A525" s="32" t="str">
        <f>$A$83</f>
        <v xml:space="preserve">Institution No.:  </v>
      </c>
      <c r="E525" s="37"/>
      <c r="G525" s="34"/>
      <c r="H525" s="36"/>
      <c r="J525" s="34"/>
      <c r="K525" s="33" t="s">
        <v>60</v>
      </c>
    </row>
    <row r="526" spans="1:11" s="35" customFormat="1">
      <c r="A526" s="349" t="s">
        <v>59</v>
      </c>
      <c r="B526" s="349"/>
      <c r="C526" s="349"/>
      <c r="D526" s="349"/>
      <c r="E526" s="349"/>
      <c r="F526" s="349"/>
      <c r="G526" s="349"/>
      <c r="H526" s="349"/>
      <c r="I526" s="349"/>
      <c r="J526" s="349"/>
      <c r="K526" s="349"/>
    </row>
    <row r="527" spans="1:11">
      <c r="A527" s="32" t="str">
        <f>$A$42</f>
        <v xml:space="preserve">NAME: </v>
      </c>
      <c r="C527" s="1" t="str">
        <f>$D$20</f>
        <v>University of Colorado</v>
      </c>
      <c r="G527" s="56"/>
      <c r="H527" s="62"/>
      <c r="J527" s="5"/>
      <c r="K527" s="30" t="str">
        <f>$K$3</f>
        <v xml:space="preserve">Date: October 13, 2015 </v>
      </c>
    </row>
    <row r="528" spans="1:11">
      <c r="A528" s="25" t="s">
        <v>1</v>
      </c>
      <c r="B528" s="25" t="s">
        <v>1</v>
      </c>
      <c r="C528" s="25" t="s">
        <v>1</v>
      </c>
      <c r="D528" s="25" t="s">
        <v>1</v>
      </c>
      <c r="E528" s="25" t="s">
        <v>1</v>
      </c>
      <c r="F528" s="25" t="s">
        <v>1</v>
      </c>
      <c r="G528" s="11" t="s">
        <v>1</v>
      </c>
      <c r="H528" s="10" t="s">
        <v>1</v>
      </c>
      <c r="I528" s="25" t="s">
        <v>1</v>
      </c>
      <c r="J528" s="11" t="s">
        <v>1</v>
      </c>
      <c r="K528" s="10" t="s">
        <v>1</v>
      </c>
    </row>
    <row r="529" spans="1:13">
      <c r="A529" s="28" t="s">
        <v>15</v>
      </c>
      <c r="E529" s="28" t="s">
        <v>15</v>
      </c>
      <c r="F529" s="7"/>
      <c r="G529" s="27"/>
      <c r="H529" s="26" t="s">
        <v>14</v>
      </c>
      <c r="I529" s="7"/>
      <c r="J529" s="27"/>
      <c r="K529" s="26" t="s">
        <v>13</v>
      </c>
    </row>
    <row r="530" spans="1:13">
      <c r="A530" s="28" t="s">
        <v>11</v>
      </c>
      <c r="C530" s="29" t="s">
        <v>12</v>
      </c>
      <c r="E530" s="28" t="s">
        <v>11</v>
      </c>
      <c r="F530" s="7"/>
      <c r="G530" s="27" t="s">
        <v>33</v>
      </c>
      <c r="H530" s="26" t="s">
        <v>10</v>
      </c>
      <c r="I530" s="7"/>
      <c r="J530" s="27" t="s">
        <v>33</v>
      </c>
      <c r="K530" s="26" t="s">
        <v>9</v>
      </c>
    </row>
    <row r="531" spans="1:13">
      <c r="A531" s="25" t="s">
        <v>1</v>
      </c>
      <c r="B531" s="25" t="s">
        <v>1</v>
      </c>
      <c r="C531" s="25" t="s">
        <v>1</v>
      </c>
      <c r="D531" s="25" t="s">
        <v>1</v>
      </c>
      <c r="E531" s="25" t="s">
        <v>1</v>
      </c>
      <c r="F531" s="25" t="s">
        <v>1</v>
      </c>
      <c r="G531" s="11" t="s">
        <v>1</v>
      </c>
      <c r="H531" s="10" t="s">
        <v>1</v>
      </c>
      <c r="I531" s="25" t="s">
        <v>1</v>
      </c>
      <c r="J531" s="11" t="s">
        <v>1</v>
      </c>
      <c r="K531" s="10" t="s">
        <v>1</v>
      </c>
    </row>
    <row r="532" spans="1:13">
      <c r="A532" s="49">
        <v>1</v>
      </c>
      <c r="B532" s="48"/>
      <c r="C532" s="48" t="s">
        <v>32</v>
      </c>
      <c r="D532" s="48"/>
      <c r="E532" s="49">
        <v>1</v>
      </c>
      <c r="F532" s="52"/>
      <c r="G532" s="75"/>
      <c r="H532" s="72"/>
      <c r="I532" s="76"/>
      <c r="J532" s="73"/>
      <c r="K532" s="50"/>
    </row>
    <row r="533" spans="1:13">
      <c r="A533" s="49">
        <v>2</v>
      </c>
      <c r="B533" s="48"/>
      <c r="C533" s="48" t="s">
        <v>32</v>
      </c>
      <c r="D533" s="48"/>
      <c r="E533" s="49">
        <v>2</v>
      </c>
      <c r="F533" s="52"/>
      <c r="G533" s="75"/>
      <c r="H533" s="72"/>
      <c r="I533" s="76"/>
      <c r="J533" s="73"/>
      <c r="K533" s="72"/>
    </row>
    <row r="534" spans="1:13">
      <c r="A534" s="49">
        <v>3</v>
      </c>
      <c r="B534" s="48"/>
      <c r="C534" s="48" t="s">
        <v>32</v>
      </c>
      <c r="D534" s="48"/>
      <c r="E534" s="49">
        <v>3</v>
      </c>
      <c r="F534" s="52"/>
      <c r="G534" s="75"/>
      <c r="H534" s="72"/>
      <c r="I534" s="76"/>
      <c r="J534" s="73"/>
      <c r="K534" s="72"/>
    </row>
    <row r="535" spans="1:13">
      <c r="A535" s="49">
        <v>4</v>
      </c>
      <c r="B535" s="48"/>
      <c r="C535" s="48" t="s">
        <v>32</v>
      </c>
      <c r="D535" s="48"/>
      <c r="E535" s="49">
        <v>4</v>
      </c>
      <c r="F535" s="52"/>
      <c r="G535" s="75"/>
      <c r="H535" s="72"/>
      <c r="I535" s="74"/>
      <c r="J535" s="73"/>
      <c r="K535" s="72"/>
    </row>
    <row r="536" spans="1:13">
      <c r="A536" s="49">
        <v>5</v>
      </c>
      <c r="B536" s="48"/>
      <c r="C536" s="48" t="s">
        <v>32</v>
      </c>
      <c r="D536" s="48"/>
      <c r="E536" s="49">
        <v>5</v>
      </c>
      <c r="F536" s="52"/>
      <c r="G536" s="75"/>
      <c r="H536" s="72"/>
      <c r="I536" s="74"/>
      <c r="J536" s="73"/>
      <c r="K536" s="72"/>
    </row>
    <row r="537" spans="1:13">
      <c r="A537" s="39">
        <v>6</v>
      </c>
      <c r="C537" s="9" t="s">
        <v>46</v>
      </c>
      <c r="E537" s="39">
        <v>6</v>
      </c>
      <c r="F537" s="21"/>
      <c r="G537" s="68"/>
      <c r="H537" s="66"/>
      <c r="I537" s="69"/>
      <c r="J537" s="45"/>
      <c r="K537" s="66"/>
    </row>
    <row r="538" spans="1:13">
      <c r="A538" s="39">
        <v>7</v>
      </c>
      <c r="C538" s="9" t="s">
        <v>45</v>
      </c>
      <c r="E538" s="39">
        <v>7</v>
      </c>
      <c r="F538" s="21"/>
      <c r="G538" s="68"/>
      <c r="H538" s="66"/>
      <c r="I538" s="67"/>
      <c r="J538" s="45"/>
      <c r="K538" s="66"/>
    </row>
    <row r="539" spans="1:13">
      <c r="A539" s="39">
        <v>8</v>
      </c>
      <c r="C539" s="9" t="s">
        <v>44</v>
      </c>
      <c r="E539" s="39">
        <v>8</v>
      </c>
      <c r="F539" s="21"/>
      <c r="G539" s="68">
        <f>SUM(G537:G538)</f>
        <v>0</v>
      </c>
      <c r="H539" s="68">
        <f>SUM(H537:H538)</f>
        <v>0</v>
      </c>
      <c r="I539" s="67"/>
      <c r="J539" s="68">
        <f>SUM(J537:J538)</f>
        <v>0</v>
      </c>
      <c r="K539" s="68">
        <f>SUM(K537:K538)</f>
        <v>0</v>
      </c>
    </row>
    <row r="540" spans="1:13">
      <c r="A540" s="39">
        <v>9</v>
      </c>
      <c r="C540" s="9"/>
      <c r="E540" s="39">
        <v>9</v>
      </c>
      <c r="F540" s="21"/>
      <c r="G540" s="68"/>
      <c r="H540" s="66"/>
      <c r="I540" s="71"/>
      <c r="J540" s="45"/>
      <c r="K540" s="66"/>
      <c r="M540" s="1" t="s">
        <v>0</v>
      </c>
    </row>
    <row r="541" spans="1:13">
      <c r="A541" s="39">
        <v>10</v>
      </c>
      <c r="C541" s="9"/>
      <c r="E541" s="39">
        <v>10</v>
      </c>
      <c r="F541" s="21"/>
      <c r="G541" s="68"/>
      <c r="H541" s="66"/>
      <c r="I541" s="69"/>
      <c r="J541" s="45"/>
      <c r="K541" s="66"/>
    </row>
    <row r="542" spans="1:13">
      <c r="A542" s="39">
        <v>11</v>
      </c>
      <c r="C542" s="9" t="s">
        <v>27</v>
      </c>
      <c r="E542" s="39">
        <v>11</v>
      </c>
      <c r="G542" s="61"/>
      <c r="H542" s="61"/>
      <c r="I542" s="71"/>
      <c r="J542" s="61"/>
      <c r="K542" s="65"/>
    </row>
    <row r="543" spans="1:13">
      <c r="A543" s="39">
        <v>12</v>
      </c>
      <c r="C543" s="9" t="s">
        <v>26</v>
      </c>
      <c r="E543" s="39">
        <v>12</v>
      </c>
      <c r="G543" s="70"/>
      <c r="H543" s="65"/>
      <c r="I543" s="69"/>
      <c r="J543" s="61"/>
      <c r="K543" s="65"/>
    </row>
    <row r="544" spans="1:13">
      <c r="A544" s="39">
        <v>13</v>
      </c>
      <c r="C544" s="9" t="s">
        <v>43</v>
      </c>
      <c r="E544" s="39">
        <v>13</v>
      </c>
      <c r="F544" s="21"/>
      <c r="G544" s="68">
        <f>SUM(G542:G543)</f>
        <v>0</v>
      </c>
      <c r="H544" s="68">
        <f>SUM(H542:H543)</f>
        <v>0</v>
      </c>
      <c r="I544" s="67"/>
      <c r="J544" s="68">
        <f>SUM(J542:J543)</f>
        <v>0</v>
      </c>
      <c r="K544" s="68">
        <f>SUM(K542:K543)</f>
        <v>0</v>
      </c>
    </row>
    <row r="545" spans="1:11">
      <c r="A545" s="39">
        <v>14</v>
      </c>
      <c r="E545" s="39">
        <v>14</v>
      </c>
      <c r="F545" s="21"/>
      <c r="G545" s="68"/>
      <c r="H545" s="66"/>
      <c r="I545" s="67"/>
      <c r="J545" s="45"/>
      <c r="K545" s="66"/>
    </row>
    <row r="546" spans="1:11">
      <c r="A546" s="39">
        <v>15</v>
      </c>
      <c r="C546" s="9" t="s">
        <v>24</v>
      </c>
      <c r="E546" s="39">
        <v>15</v>
      </c>
      <c r="F546" s="21"/>
      <c r="G546" s="68">
        <f>G539+G544</f>
        <v>0</v>
      </c>
      <c r="H546" s="68">
        <f>H539+H544</f>
        <v>0</v>
      </c>
      <c r="I546" s="67"/>
      <c r="J546" s="68">
        <f>J539+J544</f>
        <v>0</v>
      </c>
      <c r="K546" s="68">
        <f>K539+K544</f>
        <v>0</v>
      </c>
    </row>
    <row r="547" spans="1:11">
      <c r="A547" s="39">
        <v>16</v>
      </c>
      <c r="E547" s="39">
        <v>16</v>
      </c>
      <c r="F547" s="21"/>
      <c r="G547" s="68"/>
      <c r="H547" s="66"/>
      <c r="I547" s="67"/>
      <c r="J547" s="45"/>
      <c r="K547" s="66"/>
    </row>
    <row r="548" spans="1:11">
      <c r="A548" s="39">
        <v>17</v>
      </c>
      <c r="C548" s="9" t="s">
        <v>23</v>
      </c>
      <c r="E548" s="39">
        <v>17</v>
      </c>
      <c r="F548" s="21"/>
      <c r="G548" s="68"/>
      <c r="H548" s="66"/>
      <c r="I548" s="67"/>
      <c r="J548" s="45"/>
      <c r="K548" s="66"/>
    </row>
    <row r="549" spans="1:11">
      <c r="A549" s="39">
        <v>18</v>
      </c>
      <c r="C549" s="9"/>
      <c r="E549" s="39">
        <v>18</v>
      </c>
      <c r="F549" s="21"/>
      <c r="G549" s="68"/>
      <c r="H549" s="66"/>
      <c r="I549" s="67"/>
      <c r="J549" s="45"/>
      <c r="K549" s="66"/>
    </row>
    <row r="550" spans="1:11">
      <c r="A550" s="39">
        <v>19</v>
      </c>
      <c r="C550" s="9" t="s">
        <v>22</v>
      </c>
      <c r="E550" s="39">
        <v>19</v>
      </c>
      <c r="F550" s="21"/>
      <c r="G550" s="68"/>
      <c r="H550" s="66"/>
      <c r="I550" s="67"/>
      <c r="J550" s="45"/>
      <c r="K550" s="66"/>
    </row>
    <row r="551" spans="1:11">
      <c r="A551" s="39">
        <v>20</v>
      </c>
      <c r="C551" s="9" t="s">
        <v>21</v>
      </c>
      <c r="E551" s="39">
        <v>20</v>
      </c>
      <c r="F551" s="21"/>
      <c r="G551" s="68"/>
      <c r="H551" s="66"/>
      <c r="I551" s="67"/>
      <c r="J551" s="45"/>
      <c r="K551" s="66"/>
    </row>
    <row r="552" spans="1:11">
      <c r="A552" s="39">
        <v>21</v>
      </c>
      <c r="C552" s="9"/>
      <c r="E552" s="39">
        <v>21</v>
      </c>
      <c r="F552" s="21"/>
      <c r="G552" s="68"/>
      <c r="H552" s="66"/>
      <c r="I552" s="67"/>
      <c r="J552" s="45"/>
      <c r="K552" s="66"/>
    </row>
    <row r="553" spans="1:11">
      <c r="A553" s="39">
        <v>22</v>
      </c>
      <c r="C553" s="9"/>
      <c r="E553" s="39">
        <v>22</v>
      </c>
      <c r="F553" s="21"/>
      <c r="G553" s="68"/>
      <c r="H553" s="66"/>
      <c r="I553" s="67"/>
      <c r="J553" s="45"/>
      <c r="K553" s="66"/>
    </row>
    <row r="554" spans="1:11">
      <c r="A554" s="39">
        <v>23</v>
      </c>
      <c r="C554" s="9" t="s">
        <v>41</v>
      </c>
      <c r="E554" s="39">
        <v>23</v>
      </c>
      <c r="F554" s="21"/>
      <c r="G554" s="68"/>
      <c r="H554" s="66"/>
      <c r="I554" s="67"/>
      <c r="J554" s="45"/>
      <c r="K554" s="66"/>
    </row>
    <row r="555" spans="1:11">
      <c r="A555" s="39">
        <v>24</v>
      </c>
      <c r="C555" s="9"/>
      <c r="E555" s="39">
        <v>24</v>
      </c>
      <c r="F555" s="21"/>
      <c r="G555" s="68"/>
      <c r="H555" s="66"/>
      <c r="I555" s="67"/>
      <c r="J555" s="45"/>
      <c r="K555" s="66"/>
    </row>
    <row r="556" spans="1:11">
      <c r="E556" s="6"/>
      <c r="F556" s="12" t="s">
        <v>1</v>
      </c>
      <c r="G556" s="10" t="s">
        <v>1</v>
      </c>
      <c r="H556" s="10" t="s">
        <v>1</v>
      </c>
      <c r="I556" s="12" t="s">
        <v>1</v>
      </c>
      <c r="J556" s="10" t="s">
        <v>1</v>
      </c>
      <c r="K556" s="10" t="s">
        <v>1</v>
      </c>
    </row>
    <row r="557" spans="1:11">
      <c r="A557" s="39">
        <v>25</v>
      </c>
      <c r="C557" s="9" t="s">
        <v>58</v>
      </c>
      <c r="E557" s="39">
        <v>25</v>
      </c>
      <c r="G557" s="61">
        <f>SUM(G546:G556)</f>
        <v>0</v>
      </c>
      <c r="H557" s="61">
        <f>SUM(H546:H556)</f>
        <v>0</v>
      </c>
      <c r="I557" s="65"/>
      <c r="J557" s="61">
        <f>SUM(J546:J556)</f>
        <v>0</v>
      </c>
      <c r="K557" s="61">
        <f>SUM(K546:K556)</f>
        <v>0</v>
      </c>
    </row>
    <row r="558" spans="1:11">
      <c r="E558" s="6"/>
      <c r="F558" s="12" t="s">
        <v>1</v>
      </c>
      <c r="G558" s="11" t="s">
        <v>1</v>
      </c>
      <c r="H558" s="10" t="s">
        <v>1</v>
      </c>
      <c r="I558" s="12" t="s">
        <v>1</v>
      </c>
      <c r="J558" s="11" t="s">
        <v>1</v>
      </c>
      <c r="K558" s="10" t="s">
        <v>1</v>
      </c>
    </row>
    <row r="559" spans="1:11">
      <c r="C559" s="1" t="s">
        <v>18</v>
      </c>
      <c r="E559" s="6"/>
      <c r="F559" s="12"/>
      <c r="G559" s="11"/>
      <c r="H559" s="10"/>
      <c r="I559" s="12"/>
      <c r="J559" s="11"/>
      <c r="K559" s="10"/>
    </row>
    <row r="560" spans="1:11">
      <c r="A560" s="9"/>
      <c r="H560" s="4"/>
      <c r="K560" s="4"/>
    </row>
    <row r="561" spans="1:11">
      <c r="H561" s="4"/>
      <c r="K561" s="4"/>
    </row>
    <row r="562" spans="1:11" s="35" customFormat="1">
      <c r="A562" s="32" t="str">
        <f>$A$83</f>
        <v xml:space="preserve">Institution No.:  </v>
      </c>
      <c r="E562" s="37"/>
      <c r="G562" s="34"/>
      <c r="H562" s="36"/>
      <c r="J562" s="34"/>
      <c r="K562" s="33" t="s">
        <v>57</v>
      </c>
    </row>
    <row r="563" spans="1:11" s="35" customFormat="1">
      <c r="A563" s="349" t="s">
        <v>56</v>
      </c>
      <c r="B563" s="349"/>
      <c r="C563" s="349"/>
      <c r="D563" s="349"/>
      <c r="E563" s="349"/>
      <c r="F563" s="349"/>
      <c r="G563" s="349"/>
      <c r="H563" s="349"/>
      <c r="I563" s="349"/>
      <c r="J563" s="349"/>
      <c r="K563" s="349"/>
    </row>
    <row r="564" spans="1:11">
      <c r="A564" s="32" t="str">
        <f>$A$42</f>
        <v xml:space="preserve">NAME: </v>
      </c>
      <c r="B564" s="32"/>
      <c r="C564" s="1" t="str">
        <f>$D$20</f>
        <v>University of Colorado</v>
      </c>
      <c r="G564" s="56"/>
      <c r="H564" s="62"/>
      <c r="J564" s="5"/>
      <c r="K564" s="30" t="str">
        <f>$K$3</f>
        <v xml:space="preserve">Date: October 13, 2015 </v>
      </c>
    </row>
    <row r="565" spans="1:11">
      <c r="A565" s="25" t="s">
        <v>1</v>
      </c>
      <c r="B565" s="25" t="s">
        <v>1</v>
      </c>
      <c r="C565" s="25" t="s">
        <v>1</v>
      </c>
      <c r="D565" s="25" t="s">
        <v>1</v>
      </c>
      <c r="E565" s="25" t="s">
        <v>1</v>
      </c>
      <c r="F565" s="25" t="s">
        <v>1</v>
      </c>
      <c r="G565" s="11" t="s">
        <v>1</v>
      </c>
      <c r="H565" s="10" t="s">
        <v>1</v>
      </c>
      <c r="I565" s="25" t="s">
        <v>1</v>
      </c>
      <c r="J565" s="11" t="s">
        <v>1</v>
      </c>
      <c r="K565" s="10" t="s">
        <v>1</v>
      </c>
    </row>
    <row r="566" spans="1:11">
      <c r="A566" s="28" t="s">
        <v>15</v>
      </c>
      <c r="E566" s="28" t="s">
        <v>15</v>
      </c>
      <c r="F566" s="7"/>
      <c r="G566" s="27"/>
      <c r="H566" s="26" t="s">
        <v>14</v>
      </c>
      <c r="I566" s="7"/>
      <c r="J566" s="27"/>
      <c r="K566" s="26" t="s">
        <v>13</v>
      </c>
    </row>
    <row r="567" spans="1:11">
      <c r="A567" s="28" t="s">
        <v>11</v>
      </c>
      <c r="C567" s="29" t="s">
        <v>12</v>
      </c>
      <c r="E567" s="28" t="s">
        <v>11</v>
      </c>
      <c r="F567" s="7"/>
      <c r="G567" s="27" t="s">
        <v>33</v>
      </c>
      <c r="H567" s="26" t="s">
        <v>10</v>
      </c>
      <c r="I567" s="7"/>
      <c r="J567" s="27" t="s">
        <v>33</v>
      </c>
      <c r="K567" s="26" t="s">
        <v>9</v>
      </c>
    </row>
    <row r="568" spans="1:11">
      <c r="A568" s="25" t="s">
        <v>1</v>
      </c>
      <c r="B568" s="25" t="s">
        <v>1</v>
      </c>
      <c r="C568" s="25" t="s">
        <v>1</v>
      </c>
      <c r="D568" s="25" t="s">
        <v>1</v>
      </c>
      <c r="E568" s="25" t="s">
        <v>1</v>
      </c>
      <c r="F568" s="25" t="s">
        <v>1</v>
      </c>
      <c r="G568" s="11" t="s">
        <v>1</v>
      </c>
      <c r="H568" s="10" t="s">
        <v>1</v>
      </c>
      <c r="I568" s="25" t="s">
        <v>1</v>
      </c>
      <c r="J568" s="23" t="s">
        <v>1</v>
      </c>
      <c r="K568" s="10" t="s">
        <v>1</v>
      </c>
    </row>
    <row r="569" spans="1:11">
      <c r="A569" s="49">
        <v>1</v>
      </c>
      <c r="B569" s="48"/>
      <c r="C569" s="48" t="s">
        <v>32</v>
      </c>
      <c r="D569" s="48"/>
      <c r="E569" s="49">
        <v>1</v>
      </c>
      <c r="F569" s="52"/>
      <c r="G569" s="75"/>
      <c r="H569" s="72"/>
      <c r="I569" s="76"/>
      <c r="J569" s="73"/>
      <c r="K569" s="50"/>
    </row>
    <row r="570" spans="1:11">
      <c r="A570" s="49">
        <v>2</v>
      </c>
      <c r="B570" s="48"/>
      <c r="C570" s="48" t="s">
        <v>32</v>
      </c>
      <c r="D570" s="48"/>
      <c r="E570" s="49">
        <v>2</v>
      </c>
      <c r="F570" s="52"/>
      <c r="G570" s="75"/>
      <c r="H570" s="72"/>
      <c r="I570" s="76"/>
      <c r="J570" s="73"/>
      <c r="K570" s="72"/>
    </row>
    <row r="571" spans="1:11">
      <c r="A571" s="49">
        <v>3</v>
      </c>
      <c r="B571" s="48"/>
      <c r="C571" s="48" t="s">
        <v>32</v>
      </c>
      <c r="D571" s="48"/>
      <c r="E571" s="49">
        <v>3</v>
      </c>
      <c r="F571" s="52"/>
      <c r="G571" s="75"/>
      <c r="H571" s="72"/>
      <c r="I571" s="76"/>
      <c r="J571" s="73"/>
      <c r="K571" s="72"/>
    </row>
    <row r="572" spans="1:11">
      <c r="A572" s="49">
        <v>4</v>
      </c>
      <c r="B572" s="48"/>
      <c r="C572" s="48" t="s">
        <v>32</v>
      </c>
      <c r="D572" s="48"/>
      <c r="E572" s="49">
        <v>4</v>
      </c>
      <c r="F572" s="52"/>
      <c r="G572" s="75"/>
      <c r="H572" s="72"/>
      <c r="I572" s="74"/>
      <c r="J572" s="73"/>
      <c r="K572" s="72"/>
    </row>
    <row r="573" spans="1:11">
      <c r="A573" s="49">
        <v>5</v>
      </c>
      <c r="B573" s="48"/>
      <c r="C573" s="48" t="s">
        <v>32</v>
      </c>
      <c r="D573" s="48"/>
      <c r="E573" s="49">
        <v>5</v>
      </c>
      <c r="F573" s="52"/>
      <c r="G573" s="73"/>
      <c r="H573" s="72"/>
      <c r="I573" s="74"/>
      <c r="J573" s="73"/>
      <c r="K573" s="72"/>
    </row>
    <row r="574" spans="1:11">
      <c r="A574" s="39">
        <v>6</v>
      </c>
      <c r="C574" s="9" t="s">
        <v>46</v>
      </c>
      <c r="E574" s="39">
        <v>6</v>
      </c>
      <c r="F574" s="21"/>
      <c r="G574" s="237">
        <v>153.10999999999999</v>
      </c>
      <c r="H574" s="61">
        <v>14409226.390000002</v>
      </c>
      <c r="I574" s="69"/>
      <c r="J574" s="193">
        <v>158.55385878039195</v>
      </c>
      <c r="K574" s="66">
        <v>15369196</v>
      </c>
    </row>
    <row r="575" spans="1:11">
      <c r="A575" s="39">
        <v>7</v>
      </c>
      <c r="C575" s="9" t="s">
        <v>45</v>
      </c>
      <c r="E575" s="39">
        <v>7</v>
      </c>
      <c r="F575" s="21"/>
      <c r="G575" s="237"/>
      <c r="H575" s="61">
        <v>3923008.57</v>
      </c>
      <c r="I575" s="67"/>
      <c r="J575" s="237"/>
      <c r="K575" s="66">
        <v>4815602</v>
      </c>
    </row>
    <row r="576" spans="1:11">
      <c r="A576" s="39">
        <v>8</v>
      </c>
      <c r="C576" s="9" t="s">
        <v>44</v>
      </c>
      <c r="E576" s="39">
        <v>8</v>
      </c>
      <c r="F576" s="21"/>
      <c r="G576" s="237">
        <f>SUM(G574:G575)</f>
        <v>153.10999999999999</v>
      </c>
      <c r="H576" s="45">
        <f>SUM(H574:H575)</f>
        <v>18332234.960000001</v>
      </c>
      <c r="I576" s="67"/>
      <c r="J576" s="237">
        <f>SUM(J574:J575)</f>
        <v>158.55385878039195</v>
      </c>
      <c r="K576" s="66">
        <f>SUM(K574:K575)</f>
        <v>20184798</v>
      </c>
    </row>
    <row r="577" spans="1:11">
      <c r="A577" s="39">
        <v>9</v>
      </c>
      <c r="C577" s="9"/>
      <c r="E577" s="39">
        <v>9</v>
      </c>
      <c r="F577" s="21"/>
      <c r="G577" s="237"/>
      <c r="H577" s="66"/>
      <c r="I577" s="71"/>
      <c r="J577" s="237"/>
      <c r="K577" s="66"/>
    </row>
    <row r="578" spans="1:11">
      <c r="A578" s="39">
        <v>10</v>
      </c>
      <c r="C578" s="9"/>
      <c r="E578" s="39">
        <v>10</v>
      </c>
      <c r="F578" s="21"/>
      <c r="G578" s="237"/>
      <c r="H578" s="66"/>
      <c r="I578" s="69"/>
      <c r="J578" s="237"/>
      <c r="K578" s="66"/>
    </row>
    <row r="579" spans="1:11">
      <c r="A579" s="39">
        <v>11</v>
      </c>
      <c r="C579" s="9" t="s">
        <v>27</v>
      </c>
      <c r="E579" s="39">
        <v>11</v>
      </c>
      <c r="G579" s="108">
        <v>48.01</v>
      </c>
      <c r="H579" s="61">
        <v>2673777.87</v>
      </c>
      <c r="I579" s="71"/>
      <c r="J579" s="193">
        <v>46.895407750009518</v>
      </c>
      <c r="K579" s="65">
        <v>2690055</v>
      </c>
    </row>
    <row r="580" spans="1:11">
      <c r="A580" s="39">
        <v>12</v>
      </c>
      <c r="C580" s="9" t="s">
        <v>26</v>
      </c>
      <c r="E580" s="39">
        <v>12</v>
      </c>
      <c r="G580" s="108"/>
      <c r="H580" s="61">
        <v>996550.91999999993</v>
      </c>
      <c r="I580" s="69"/>
      <c r="J580" s="108"/>
      <c r="K580" s="65">
        <v>1020939</v>
      </c>
    </row>
    <row r="581" spans="1:11">
      <c r="A581" s="39">
        <v>13</v>
      </c>
      <c r="C581" s="9" t="s">
        <v>43</v>
      </c>
      <c r="E581" s="39">
        <v>13</v>
      </c>
      <c r="F581" s="21"/>
      <c r="G581" s="237">
        <f>SUM(G579:G580)</f>
        <v>48.01</v>
      </c>
      <c r="H581" s="45">
        <f>SUM(H579:H580)</f>
        <v>3670328.79</v>
      </c>
      <c r="I581" s="67"/>
      <c r="J581" s="237">
        <f>SUM(J579:J580)</f>
        <v>46.895407750009518</v>
      </c>
      <c r="K581" s="65">
        <f>SUM(K579:K580)</f>
        <v>3710994</v>
      </c>
    </row>
    <row r="582" spans="1:11">
      <c r="A582" s="39">
        <v>14</v>
      </c>
      <c r="E582" s="39">
        <v>14</v>
      </c>
      <c r="F582" s="21"/>
      <c r="G582" s="237"/>
      <c r="H582" s="66"/>
      <c r="I582" s="67"/>
      <c r="J582" s="237"/>
      <c r="K582" s="66"/>
    </row>
    <row r="583" spans="1:11">
      <c r="A583" s="39">
        <v>15</v>
      </c>
      <c r="C583" s="9" t="s">
        <v>24</v>
      </c>
      <c r="E583" s="39">
        <v>15</v>
      </c>
      <c r="F583" s="21"/>
      <c r="G583" s="237">
        <f>G576+G581</f>
        <v>201.11999999999998</v>
      </c>
      <c r="H583" s="45">
        <f>H576+H581</f>
        <v>22002563.75</v>
      </c>
      <c r="I583" s="67"/>
      <c r="J583" s="193">
        <f>J576+J581</f>
        <v>205.44926653040147</v>
      </c>
      <c r="K583" s="65">
        <f>K576+K581</f>
        <v>23895792</v>
      </c>
    </row>
    <row r="584" spans="1:11">
      <c r="A584" s="39">
        <v>16</v>
      </c>
      <c r="E584" s="39">
        <v>16</v>
      </c>
      <c r="F584" s="21"/>
      <c r="G584" s="237"/>
      <c r="H584" s="66"/>
      <c r="I584" s="67"/>
      <c r="J584" s="237"/>
      <c r="K584" s="66"/>
    </row>
    <row r="585" spans="1:11">
      <c r="A585" s="39">
        <v>17</v>
      </c>
      <c r="C585" s="9" t="s">
        <v>23</v>
      </c>
      <c r="E585" s="39">
        <v>17</v>
      </c>
      <c r="F585" s="21"/>
      <c r="G585" s="237"/>
      <c r="H585" s="61">
        <v>273332.14</v>
      </c>
      <c r="I585" s="67"/>
      <c r="J585" s="237"/>
      <c r="K585" s="66">
        <v>331431</v>
      </c>
    </row>
    <row r="586" spans="1:11">
      <c r="A586" s="39">
        <v>18</v>
      </c>
      <c r="C586" s="9"/>
      <c r="E586" s="39">
        <v>18</v>
      </c>
      <c r="F586" s="21"/>
      <c r="G586" s="237"/>
      <c r="H586" s="61"/>
      <c r="I586" s="67"/>
      <c r="J586" s="237"/>
      <c r="K586" s="66"/>
    </row>
    <row r="587" spans="1:11">
      <c r="A587" s="39">
        <v>19</v>
      </c>
      <c r="C587" s="9" t="s">
        <v>22</v>
      </c>
      <c r="E587" s="39">
        <v>19</v>
      </c>
      <c r="F587" s="21"/>
      <c r="G587" s="237"/>
      <c r="H587" s="61">
        <v>365606.58999999997</v>
      </c>
      <c r="I587" s="67"/>
      <c r="J587" s="237"/>
      <c r="K587" s="66">
        <v>170550</v>
      </c>
    </row>
    <row r="588" spans="1:11">
      <c r="A588" s="39">
        <v>20</v>
      </c>
      <c r="C588" s="9" t="s">
        <v>21</v>
      </c>
      <c r="E588" s="39">
        <v>20</v>
      </c>
      <c r="F588" s="21"/>
      <c r="G588" s="237"/>
      <c r="H588" s="61">
        <v>13036404.029999999</v>
      </c>
      <c r="I588" s="67"/>
      <c r="J588" s="237"/>
      <c r="K588" s="66">
        <v>11547794</v>
      </c>
    </row>
    <row r="589" spans="1:11">
      <c r="A589" s="39">
        <v>21</v>
      </c>
      <c r="C589" s="9"/>
      <c r="E589" s="39">
        <v>21</v>
      </c>
      <c r="F589" s="21"/>
      <c r="G589" s="237"/>
      <c r="H589" s="61"/>
      <c r="I589" s="67"/>
      <c r="J589" s="237"/>
      <c r="K589" s="66"/>
    </row>
    <row r="590" spans="1:11">
      <c r="A590" s="39">
        <v>22</v>
      </c>
      <c r="C590" s="9"/>
      <c r="E590" s="39">
        <v>22</v>
      </c>
      <c r="F590" s="21"/>
      <c r="G590" s="237"/>
      <c r="H590" s="61"/>
      <c r="I590" s="67"/>
      <c r="J590" s="237"/>
      <c r="K590" s="66"/>
    </row>
    <row r="591" spans="1:11">
      <c r="A591" s="39">
        <v>23</v>
      </c>
      <c r="C591" s="9" t="s">
        <v>41</v>
      </c>
      <c r="E591" s="39">
        <v>23</v>
      </c>
      <c r="F591" s="21"/>
      <c r="G591" s="237"/>
      <c r="H591" s="61">
        <v>438839.89</v>
      </c>
      <c r="I591" s="67"/>
      <c r="J591" s="237"/>
      <c r="K591" s="66">
        <v>117050</v>
      </c>
    </row>
    <row r="592" spans="1:11">
      <c r="A592" s="39">
        <v>24</v>
      </c>
      <c r="C592" s="9"/>
      <c r="E592" s="39">
        <v>24</v>
      </c>
      <c r="F592" s="21"/>
      <c r="G592" s="237"/>
      <c r="H592" s="66"/>
      <c r="I592" s="67"/>
      <c r="J592" s="237"/>
      <c r="K592" s="66"/>
    </row>
    <row r="593" spans="1:12">
      <c r="E593" s="6"/>
      <c r="F593" s="12" t="s">
        <v>1</v>
      </c>
      <c r="G593" s="303" t="s">
        <v>1</v>
      </c>
      <c r="H593" s="10" t="s">
        <v>1</v>
      </c>
      <c r="I593" s="12" t="s">
        <v>1</v>
      </c>
      <c r="J593" s="303" t="s">
        <v>1</v>
      </c>
      <c r="K593" s="10" t="s">
        <v>1</v>
      </c>
    </row>
    <row r="594" spans="1:12">
      <c r="A594" s="39">
        <v>25</v>
      </c>
      <c r="C594" s="9" t="s">
        <v>55</v>
      </c>
      <c r="E594" s="39">
        <v>25</v>
      </c>
      <c r="G594" s="108">
        <f>SUM(G583:G593)</f>
        <v>201.11999999999998</v>
      </c>
      <c r="H594" s="61">
        <f>SUM(H583:H593)</f>
        <v>36116746.399999999</v>
      </c>
      <c r="I594" s="65"/>
      <c r="J594" s="108">
        <f>SUM(J583:J593)</f>
        <v>205.44926653040147</v>
      </c>
      <c r="K594" s="66">
        <f>SUM(K583:K593)</f>
        <v>36062617</v>
      </c>
    </row>
    <row r="595" spans="1:12">
      <c r="A595" s="39"/>
      <c r="C595" s="9"/>
      <c r="E595" s="39"/>
      <c r="F595" s="12" t="s">
        <v>1</v>
      </c>
      <c r="G595" s="11" t="s">
        <v>1</v>
      </c>
      <c r="H595" s="10" t="s">
        <v>1</v>
      </c>
      <c r="I595" s="12" t="s">
        <v>1</v>
      </c>
      <c r="J595" s="303" t="s">
        <v>1</v>
      </c>
      <c r="K595" s="10" t="s">
        <v>1</v>
      </c>
    </row>
    <row r="596" spans="1:12">
      <c r="A596" s="39"/>
      <c r="C596" s="1" t="s">
        <v>18</v>
      </c>
      <c r="E596" s="39"/>
      <c r="G596" s="61"/>
      <c r="H596" s="61"/>
      <c r="I596" s="65"/>
      <c r="J596" s="61"/>
      <c r="K596" s="61"/>
    </row>
    <row r="597" spans="1:12">
      <c r="E597" s="6"/>
      <c r="F597" s="12"/>
      <c r="G597" s="11"/>
      <c r="H597" s="10"/>
      <c r="I597" s="12"/>
      <c r="J597" s="11"/>
      <c r="K597" s="10"/>
    </row>
    <row r="598" spans="1:12">
      <c r="A598" s="9"/>
      <c r="H598" s="4"/>
      <c r="K598" s="4"/>
      <c r="L598" s="1" t="s">
        <v>0</v>
      </c>
    </row>
    <row r="599" spans="1:12" s="35" customFormat="1">
      <c r="A599" s="32" t="str">
        <f>$A$83</f>
        <v xml:space="preserve">Institution No.:  </v>
      </c>
      <c r="E599" s="37"/>
      <c r="G599" s="34"/>
      <c r="H599" s="36"/>
      <c r="J599" s="34"/>
      <c r="K599" s="33" t="s">
        <v>54</v>
      </c>
    </row>
    <row r="600" spans="1:12" s="35" customFormat="1">
      <c r="A600" s="349" t="s">
        <v>53</v>
      </c>
      <c r="B600" s="349"/>
      <c r="C600" s="349"/>
      <c r="D600" s="349"/>
      <c r="E600" s="349"/>
      <c r="F600" s="349"/>
      <c r="G600" s="349"/>
      <c r="H600" s="349"/>
      <c r="I600" s="349"/>
      <c r="J600" s="349"/>
      <c r="K600" s="349"/>
    </row>
    <row r="601" spans="1:12">
      <c r="A601" s="32" t="str">
        <f>$A$42</f>
        <v xml:space="preserve">NAME: </v>
      </c>
      <c r="C601" s="1" t="str">
        <f>$D$20</f>
        <v>University of Colorado</v>
      </c>
      <c r="G601" s="56"/>
      <c r="H601" s="62"/>
      <c r="J601" s="5"/>
      <c r="K601" s="30" t="str">
        <f>$K$3</f>
        <v xml:space="preserve">Date: October 13, 2015 </v>
      </c>
    </row>
    <row r="602" spans="1:12">
      <c r="A602" s="25" t="s">
        <v>1</v>
      </c>
      <c r="B602" s="25" t="s">
        <v>1</v>
      </c>
      <c r="C602" s="25" t="s">
        <v>1</v>
      </c>
      <c r="D602" s="25" t="s">
        <v>1</v>
      </c>
      <c r="E602" s="25" t="s">
        <v>1</v>
      </c>
      <c r="F602" s="25" t="s">
        <v>1</v>
      </c>
      <c r="G602" s="11" t="s">
        <v>1</v>
      </c>
      <c r="H602" s="10" t="s">
        <v>1</v>
      </c>
      <c r="I602" s="25" t="s">
        <v>1</v>
      </c>
      <c r="J602" s="11" t="s">
        <v>1</v>
      </c>
      <c r="K602" s="10" t="s">
        <v>1</v>
      </c>
    </row>
    <row r="603" spans="1:12">
      <c r="A603" s="28" t="s">
        <v>15</v>
      </c>
      <c r="E603" s="28" t="s">
        <v>15</v>
      </c>
      <c r="F603" s="7"/>
      <c r="G603" s="27"/>
      <c r="H603" s="26" t="s">
        <v>14</v>
      </c>
      <c r="I603" s="7"/>
      <c r="J603" s="27"/>
      <c r="K603" s="26" t="s">
        <v>13</v>
      </c>
    </row>
    <row r="604" spans="1:12">
      <c r="A604" s="28" t="s">
        <v>11</v>
      </c>
      <c r="C604" s="29" t="s">
        <v>12</v>
      </c>
      <c r="E604" s="28" t="s">
        <v>11</v>
      </c>
      <c r="F604" s="7"/>
      <c r="G604" s="27" t="s">
        <v>33</v>
      </c>
      <c r="H604" s="26" t="s">
        <v>10</v>
      </c>
      <c r="I604" s="7"/>
      <c r="J604" s="27" t="s">
        <v>33</v>
      </c>
      <c r="K604" s="26" t="s">
        <v>9</v>
      </c>
    </row>
    <row r="605" spans="1:12">
      <c r="A605" s="25" t="s">
        <v>1</v>
      </c>
      <c r="B605" s="25" t="s">
        <v>1</v>
      </c>
      <c r="C605" s="25" t="s">
        <v>1</v>
      </c>
      <c r="D605" s="25" t="s">
        <v>1</v>
      </c>
      <c r="E605" s="25" t="s">
        <v>1</v>
      </c>
      <c r="F605" s="25" t="s">
        <v>1</v>
      </c>
      <c r="G605" s="11" t="s">
        <v>1</v>
      </c>
      <c r="H605" s="10" t="s">
        <v>1</v>
      </c>
      <c r="I605" s="25" t="s">
        <v>1</v>
      </c>
      <c r="J605" s="11" t="s">
        <v>1</v>
      </c>
      <c r="K605" s="10" t="s">
        <v>1</v>
      </c>
    </row>
    <row r="606" spans="1:12">
      <c r="A606" s="49">
        <v>1</v>
      </c>
      <c r="B606" s="48"/>
      <c r="C606" s="48" t="s">
        <v>32</v>
      </c>
      <c r="D606" s="48"/>
      <c r="E606" s="49">
        <v>1</v>
      </c>
      <c r="F606" s="52"/>
      <c r="G606" s="75"/>
      <c r="H606" s="72"/>
      <c r="I606" s="76"/>
      <c r="J606" s="73"/>
      <c r="K606" s="50"/>
    </row>
    <row r="607" spans="1:12">
      <c r="A607" s="49">
        <v>2</v>
      </c>
      <c r="B607" s="48"/>
      <c r="C607" s="48" t="s">
        <v>32</v>
      </c>
      <c r="D607" s="48"/>
      <c r="E607" s="49">
        <v>2</v>
      </c>
      <c r="F607" s="52"/>
      <c r="G607" s="75"/>
      <c r="H607" s="72"/>
      <c r="I607" s="76"/>
      <c r="J607" s="73"/>
      <c r="K607" s="72"/>
    </row>
    <row r="608" spans="1:12">
      <c r="A608" s="49">
        <v>3</v>
      </c>
      <c r="B608" s="48"/>
      <c r="C608" s="48" t="s">
        <v>32</v>
      </c>
      <c r="D608" s="48"/>
      <c r="E608" s="49">
        <v>3</v>
      </c>
      <c r="F608" s="52"/>
      <c r="G608" s="75"/>
      <c r="H608" s="72"/>
      <c r="I608" s="76"/>
      <c r="J608" s="73"/>
      <c r="K608" s="72"/>
    </row>
    <row r="609" spans="1:11">
      <c r="A609" s="49">
        <v>4</v>
      </c>
      <c r="B609" s="48"/>
      <c r="C609" s="48" t="s">
        <v>32</v>
      </c>
      <c r="D609" s="48"/>
      <c r="E609" s="49">
        <v>4</v>
      </c>
      <c r="F609" s="52"/>
      <c r="G609" s="75"/>
      <c r="H609" s="72"/>
      <c r="I609" s="74"/>
      <c r="J609" s="73"/>
      <c r="K609" s="72"/>
    </row>
    <row r="610" spans="1:11">
      <c r="A610" s="49">
        <v>5</v>
      </c>
      <c r="B610" s="48"/>
      <c r="C610" s="48" t="s">
        <v>32</v>
      </c>
      <c r="D610" s="48"/>
      <c r="E610" s="49">
        <v>5</v>
      </c>
      <c r="F610" s="52"/>
      <c r="G610" s="75"/>
      <c r="H610" s="72"/>
      <c r="I610" s="74"/>
      <c r="J610" s="73"/>
      <c r="K610" s="72"/>
    </row>
    <row r="611" spans="1:11">
      <c r="A611" s="39">
        <v>6</v>
      </c>
      <c r="C611" s="9" t="s">
        <v>46</v>
      </c>
      <c r="E611" s="39">
        <v>6</v>
      </c>
      <c r="F611" s="21"/>
      <c r="G611" s="193">
        <v>10.469999999999999</v>
      </c>
      <c r="H611" s="61">
        <v>1284861.5499999998</v>
      </c>
      <c r="I611" s="69"/>
      <c r="J611" s="193">
        <v>11.738668327746497</v>
      </c>
      <c r="K611" s="66">
        <v>1483767</v>
      </c>
    </row>
    <row r="612" spans="1:11">
      <c r="A612" s="39">
        <v>7</v>
      </c>
      <c r="C612" s="9" t="s">
        <v>45</v>
      </c>
      <c r="E612" s="39">
        <v>7</v>
      </c>
      <c r="F612" s="21"/>
      <c r="G612" s="193"/>
      <c r="H612" s="61">
        <v>347589.44</v>
      </c>
      <c r="I612" s="67"/>
      <c r="J612" s="237"/>
      <c r="K612" s="66">
        <v>437884</v>
      </c>
    </row>
    <row r="613" spans="1:11">
      <c r="A613" s="39">
        <v>8</v>
      </c>
      <c r="C613" s="9" t="s">
        <v>44</v>
      </c>
      <c r="E613" s="39">
        <v>8</v>
      </c>
      <c r="F613" s="21"/>
      <c r="G613" s="193">
        <f>SUM(G611:G612)</f>
        <v>10.469999999999999</v>
      </c>
      <c r="H613" s="61">
        <f>SUM(H611:H612)</f>
        <v>1632450.9899999998</v>
      </c>
      <c r="I613" s="67"/>
      <c r="J613" s="193">
        <f>SUM(J611:J612)</f>
        <v>11.738668327746497</v>
      </c>
      <c r="K613" s="66">
        <f>SUM(K611:K612)</f>
        <v>1921651</v>
      </c>
    </row>
    <row r="614" spans="1:11">
      <c r="A614" s="39">
        <v>9</v>
      </c>
      <c r="C614" s="9"/>
      <c r="E614" s="39">
        <v>9</v>
      </c>
      <c r="F614" s="21"/>
      <c r="G614" s="193"/>
      <c r="H614" s="66"/>
      <c r="I614" s="71"/>
      <c r="J614" s="237"/>
      <c r="K614" s="66"/>
    </row>
    <row r="615" spans="1:11">
      <c r="A615" s="39">
        <v>10</v>
      </c>
      <c r="C615" s="9"/>
      <c r="E615" s="39">
        <v>10</v>
      </c>
      <c r="F615" s="21"/>
      <c r="G615" s="193"/>
      <c r="H615" s="66"/>
      <c r="I615" s="69"/>
      <c r="J615" s="237"/>
      <c r="K615" s="66"/>
    </row>
    <row r="616" spans="1:11">
      <c r="A616" s="39">
        <v>11</v>
      </c>
      <c r="C616" s="9" t="s">
        <v>27</v>
      </c>
      <c r="E616" s="39">
        <v>11</v>
      </c>
      <c r="G616" s="193">
        <v>2.52</v>
      </c>
      <c r="H616" s="61">
        <v>212487.08000000002</v>
      </c>
      <c r="I616" s="71"/>
      <c r="J616" s="193">
        <v>2.8311726607118199</v>
      </c>
      <c r="K616" s="65">
        <v>245887</v>
      </c>
    </row>
    <row r="617" spans="1:11">
      <c r="A617" s="39">
        <v>12</v>
      </c>
      <c r="C617" s="9" t="s">
        <v>26</v>
      </c>
      <c r="E617" s="39">
        <v>12</v>
      </c>
      <c r="G617" s="193"/>
      <c r="H617" s="61">
        <v>74104.42</v>
      </c>
      <c r="I617" s="69"/>
      <c r="J617" s="108"/>
      <c r="K617" s="65">
        <v>86172</v>
      </c>
    </row>
    <row r="618" spans="1:11">
      <c r="A618" s="39">
        <v>13</v>
      </c>
      <c r="C618" s="9" t="s">
        <v>43</v>
      </c>
      <c r="E618" s="39">
        <v>13</v>
      </c>
      <c r="F618" s="21"/>
      <c r="G618" s="193">
        <f>SUM(G616:G617)</f>
        <v>2.52</v>
      </c>
      <c r="H618" s="61">
        <f>SUM(H616:H617)</f>
        <v>286591.5</v>
      </c>
      <c r="I618" s="67"/>
      <c r="J618" s="193">
        <f>SUM(J616:J617)</f>
        <v>2.8311726607118199</v>
      </c>
      <c r="K618" s="66">
        <f>SUM(K616:K617)</f>
        <v>332059</v>
      </c>
    </row>
    <row r="619" spans="1:11">
      <c r="A619" s="39">
        <v>14</v>
      </c>
      <c r="E619" s="39">
        <v>14</v>
      </c>
      <c r="F619" s="21"/>
      <c r="G619" s="193"/>
      <c r="H619" s="61"/>
      <c r="I619" s="67"/>
      <c r="J619" s="237"/>
      <c r="K619" s="66"/>
    </row>
    <row r="620" spans="1:11">
      <c r="A620" s="39">
        <v>15</v>
      </c>
      <c r="C620" s="9" t="s">
        <v>24</v>
      </c>
      <c r="E620" s="39">
        <v>15</v>
      </c>
      <c r="F620" s="21"/>
      <c r="G620" s="193">
        <f>G613+G618</f>
        <v>12.989999999999998</v>
      </c>
      <c r="H620" s="61">
        <f>H613+H618</f>
        <v>1919042.4899999998</v>
      </c>
      <c r="I620" s="67"/>
      <c r="J620" s="193">
        <f>J613+J618</f>
        <v>14.569840988458317</v>
      </c>
      <c r="K620" s="66">
        <f>K613+K618</f>
        <v>2253710</v>
      </c>
    </row>
    <row r="621" spans="1:11">
      <c r="A621" s="39">
        <v>16</v>
      </c>
      <c r="E621" s="39">
        <v>16</v>
      </c>
      <c r="F621" s="21"/>
      <c r="G621" s="193"/>
      <c r="H621" s="61"/>
      <c r="I621" s="67"/>
      <c r="J621" s="237"/>
      <c r="K621" s="66"/>
    </row>
    <row r="622" spans="1:11">
      <c r="A622" s="39">
        <v>17</v>
      </c>
      <c r="C622" s="9" t="s">
        <v>23</v>
      </c>
      <c r="E622" s="39">
        <v>17</v>
      </c>
      <c r="F622" s="21"/>
      <c r="G622" s="237"/>
      <c r="H622" s="61">
        <v>25016.180000000004</v>
      </c>
      <c r="I622" s="67"/>
      <c r="J622" s="237"/>
      <c r="K622" s="66">
        <v>9118</v>
      </c>
    </row>
    <row r="623" spans="1:11">
      <c r="A623" s="39">
        <v>18</v>
      </c>
      <c r="C623" s="9"/>
      <c r="E623" s="39">
        <v>18</v>
      </c>
      <c r="F623" s="21"/>
      <c r="G623" s="237"/>
      <c r="H623" s="61"/>
      <c r="I623" s="67"/>
      <c r="J623" s="237"/>
      <c r="K623" s="66"/>
    </row>
    <row r="624" spans="1:11">
      <c r="A624" s="39">
        <v>19</v>
      </c>
      <c r="C624" s="9" t="s">
        <v>22</v>
      </c>
      <c r="E624" s="39">
        <v>19</v>
      </c>
      <c r="F624" s="21"/>
      <c r="G624" s="237"/>
      <c r="H624" s="61">
        <v>1889.9499999999998</v>
      </c>
      <c r="I624" s="67"/>
      <c r="J624" s="237"/>
      <c r="K624" s="66">
        <v>5250</v>
      </c>
    </row>
    <row r="625" spans="1:11">
      <c r="A625" s="39">
        <v>20</v>
      </c>
      <c r="C625" s="9" t="s">
        <v>21</v>
      </c>
      <c r="E625" s="39">
        <v>20</v>
      </c>
      <c r="F625" s="21"/>
      <c r="G625" s="237"/>
      <c r="H625" s="61">
        <v>22930.690000000031</v>
      </c>
      <c r="I625" s="67"/>
      <c r="J625" s="237"/>
      <c r="K625" s="66">
        <v>194316.44</v>
      </c>
    </row>
    <row r="626" spans="1:11">
      <c r="A626" s="39">
        <v>21</v>
      </c>
      <c r="C626" s="9"/>
      <c r="E626" s="39">
        <v>21</v>
      </c>
      <c r="F626" s="21"/>
      <c r="G626" s="237"/>
      <c r="H626" s="66"/>
      <c r="I626" s="67"/>
      <c r="J626" s="237"/>
      <c r="K626" s="66"/>
    </row>
    <row r="627" spans="1:11">
      <c r="A627" s="39">
        <v>22</v>
      </c>
      <c r="C627" s="9"/>
      <c r="E627" s="39">
        <v>22</v>
      </c>
      <c r="F627" s="21"/>
      <c r="G627" s="237"/>
      <c r="H627" s="66"/>
      <c r="I627" s="67"/>
      <c r="J627" s="237"/>
      <c r="K627" s="66"/>
    </row>
    <row r="628" spans="1:11">
      <c r="A628" s="39">
        <v>23</v>
      </c>
      <c r="C628" s="9" t="s">
        <v>41</v>
      </c>
      <c r="E628" s="39">
        <v>23</v>
      </c>
      <c r="F628" s="21"/>
      <c r="G628" s="237"/>
      <c r="H628" s="66"/>
      <c r="I628" s="67"/>
      <c r="J628" s="237"/>
      <c r="K628" s="66"/>
    </row>
    <row r="629" spans="1:11">
      <c r="A629" s="39">
        <v>24</v>
      </c>
      <c r="C629" s="9"/>
      <c r="E629" s="39">
        <v>24</v>
      </c>
      <c r="F629" s="21"/>
      <c r="G629" s="237"/>
      <c r="H629" s="66"/>
      <c r="I629" s="67"/>
      <c r="J629" s="237"/>
      <c r="K629" s="66"/>
    </row>
    <row r="630" spans="1:11">
      <c r="E630" s="6"/>
      <c r="F630" s="12" t="s">
        <v>1</v>
      </c>
      <c r="G630" s="303" t="s">
        <v>1</v>
      </c>
      <c r="H630" s="10" t="s">
        <v>1</v>
      </c>
      <c r="I630" s="12" t="s">
        <v>1</v>
      </c>
      <c r="J630" s="303" t="s">
        <v>1</v>
      </c>
      <c r="K630" s="10" t="s">
        <v>1</v>
      </c>
    </row>
    <row r="631" spans="1:11">
      <c r="A631" s="39">
        <v>25</v>
      </c>
      <c r="C631" s="9" t="s">
        <v>52</v>
      </c>
      <c r="E631" s="39">
        <v>25</v>
      </c>
      <c r="G631" s="108">
        <f>SUM(G620:G630)</f>
        <v>12.989999999999998</v>
      </c>
      <c r="H631" s="61">
        <f>SUM(H620:H630)</f>
        <v>1968879.3099999996</v>
      </c>
      <c r="I631" s="65"/>
      <c r="J631" s="108">
        <f>SUM(J620:J630)</f>
        <v>14.569840988458317</v>
      </c>
      <c r="K631" s="61">
        <f>SUM(K620:K630)</f>
        <v>2462394.44</v>
      </c>
    </row>
    <row r="632" spans="1:11">
      <c r="E632" s="6"/>
      <c r="F632" s="12" t="s">
        <v>1</v>
      </c>
      <c r="G632" s="303" t="s">
        <v>1</v>
      </c>
      <c r="H632" s="10" t="s">
        <v>1</v>
      </c>
      <c r="I632" s="12" t="s">
        <v>1</v>
      </c>
      <c r="J632" s="303" t="s">
        <v>1</v>
      </c>
      <c r="K632" s="10" t="s">
        <v>1</v>
      </c>
    </row>
    <row r="633" spans="1:11">
      <c r="C633" s="1" t="s">
        <v>18</v>
      </c>
      <c r="E633" s="6"/>
      <c r="F633" s="12"/>
      <c r="G633" s="11"/>
      <c r="H633" s="10"/>
      <c r="I633" s="12"/>
      <c r="J633" s="11"/>
      <c r="K633" s="10"/>
    </row>
    <row r="635" spans="1:11">
      <c r="A635" s="9"/>
    </row>
    <row r="636" spans="1:11" s="35" customFormat="1">
      <c r="A636" s="32" t="str">
        <f>$A$83</f>
        <v xml:space="preserve">Institution No.:  </v>
      </c>
      <c r="E636" s="37"/>
      <c r="G636" s="34"/>
      <c r="H636" s="36"/>
      <c r="J636" s="34"/>
      <c r="K636" s="33" t="s">
        <v>51</v>
      </c>
    </row>
    <row r="637" spans="1:11" s="35" customFormat="1">
      <c r="A637" s="349" t="s">
        <v>50</v>
      </c>
      <c r="B637" s="349"/>
      <c r="C637" s="349"/>
      <c r="D637" s="349"/>
      <c r="E637" s="349"/>
      <c r="F637" s="349"/>
      <c r="G637" s="349"/>
      <c r="H637" s="349"/>
      <c r="I637" s="349"/>
      <c r="J637" s="349"/>
      <c r="K637" s="349"/>
    </row>
    <row r="638" spans="1:11">
      <c r="A638" s="32" t="str">
        <f>$A$42</f>
        <v xml:space="preserve">NAME: </v>
      </c>
      <c r="C638" s="1" t="str">
        <f>$D$20</f>
        <v>University of Colorado</v>
      </c>
      <c r="F638" s="64"/>
      <c r="G638" s="63"/>
      <c r="H638" s="4"/>
      <c r="J638" s="5"/>
      <c r="K638" s="30" t="str">
        <f>$K$3</f>
        <v xml:space="preserve">Date: October 13, 2015 </v>
      </c>
    </row>
    <row r="639" spans="1:11">
      <c r="A639" s="25" t="s">
        <v>1</v>
      </c>
      <c r="B639" s="25" t="s">
        <v>1</v>
      </c>
      <c r="C639" s="25" t="s">
        <v>1</v>
      </c>
      <c r="D639" s="25" t="s">
        <v>1</v>
      </c>
      <c r="E639" s="25" t="s">
        <v>1</v>
      </c>
      <c r="F639" s="25" t="s">
        <v>1</v>
      </c>
      <c r="G639" s="11" t="s">
        <v>1</v>
      </c>
      <c r="H639" s="10" t="s">
        <v>1</v>
      </c>
      <c r="I639" s="25" t="s">
        <v>1</v>
      </c>
      <c r="J639" s="11" t="s">
        <v>1</v>
      </c>
      <c r="K639" s="10" t="s">
        <v>1</v>
      </c>
    </row>
    <row r="640" spans="1:11">
      <c r="A640" s="28" t="s">
        <v>15</v>
      </c>
      <c r="E640" s="28" t="s">
        <v>15</v>
      </c>
      <c r="F640" s="7"/>
      <c r="G640" s="27"/>
      <c r="H640" s="26" t="s">
        <v>14</v>
      </c>
      <c r="I640" s="7"/>
      <c r="J640" s="27"/>
      <c r="K640" s="26" t="s">
        <v>13</v>
      </c>
    </row>
    <row r="641" spans="1:11">
      <c r="A641" s="28" t="s">
        <v>11</v>
      </c>
      <c r="C641" s="29" t="s">
        <v>12</v>
      </c>
      <c r="E641" s="28" t="s">
        <v>11</v>
      </c>
      <c r="F641" s="7"/>
      <c r="G641" s="27" t="s">
        <v>33</v>
      </c>
      <c r="H641" s="26" t="s">
        <v>10</v>
      </c>
      <c r="I641" s="7"/>
      <c r="J641" s="27" t="s">
        <v>33</v>
      </c>
      <c r="K641" s="26" t="s">
        <v>9</v>
      </c>
    </row>
    <row r="642" spans="1:11">
      <c r="A642" s="25" t="s">
        <v>1</v>
      </c>
      <c r="B642" s="25" t="s">
        <v>1</v>
      </c>
      <c r="C642" s="25" t="s">
        <v>1</v>
      </c>
      <c r="D642" s="25" t="s">
        <v>1</v>
      </c>
      <c r="E642" s="25" t="s">
        <v>1</v>
      </c>
      <c r="F642" s="25" t="s">
        <v>1</v>
      </c>
      <c r="G642" s="11" t="s">
        <v>1</v>
      </c>
      <c r="H642" s="10" t="s">
        <v>1</v>
      </c>
      <c r="I642" s="25" t="s">
        <v>1</v>
      </c>
      <c r="J642" s="11" t="s">
        <v>1</v>
      </c>
      <c r="K642" s="10" t="s">
        <v>1</v>
      </c>
    </row>
    <row r="643" spans="1:11">
      <c r="A643" s="49">
        <v>1</v>
      </c>
      <c r="B643" s="48"/>
      <c r="C643" s="48" t="s">
        <v>32</v>
      </c>
      <c r="D643" s="48"/>
      <c r="E643" s="49">
        <v>1</v>
      </c>
      <c r="F643" s="52"/>
      <c r="G643" s="75"/>
      <c r="H643" s="72"/>
      <c r="I643" s="76"/>
      <c r="J643" s="73"/>
      <c r="K643" s="50"/>
    </row>
    <row r="644" spans="1:11">
      <c r="A644" s="49">
        <v>2</v>
      </c>
      <c r="B644" s="48"/>
      <c r="C644" s="48" t="s">
        <v>32</v>
      </c>
      <c r="D644" s="48"/>
      <c r="E644" s="49">
        <v>2</v>
      </c>
      <c r="F644" s="52"/>
      <c r="G644" s="75"/>
      <c r="H644" s="72"/>
      <c r="I644" s="76"/>
      <c r="J644" s="73"/>
      <c r="K644" s="72"/>
    </row>
    <row r="645" spans="1:11">
      <c r="A645" s="49">
        <v>3</v>
      </c>
      <c r="B645" s="48"/>
      <c r="C645" s="48" t="s">
        <v>32</v>
      </c>
      <c r="D645" s="48"/>
      <c r="E645" s="49">
        <v>3</v>
      </c>
      <c r="F645" s="52"/>
      <c r="G645" s="75"/>
      <c r="H645" s="72"/>
      <c r="I645" s="76"/>
      <c r="J645" s="73"/>
      <c r="K645" s="72"/>
    </row>
    <row r="646" spans="1:11">
      <c r="A646" s="49">
        <v>4</v>
      </c>
      <c r="B646" s="48"/>
      <c r="C646" s="48" t="s">
        <v>32</v>
      </c>
      <c r="D646" s="48"/>
      <c r="E646" s="49">
        <v>4</v>
      </c>
      <c r="F646" s="52"/>
      <c r="G646" s="75"/>
      <c r="H646" s="72"/>
      <c r="I646" s="74"/>
      <c r="J646" s="73"/>
      <c r="K646" s="72"/>
    </row>
    <row r="647" spans="1:11">
      <c r="A647" s="49">
        <v>5</v>
      </c>
      <c r="B647" s="48"/>
      <c r="C647" s="48" t="s">
        <v>32</v>
      </c>
      <c r="D647" s="48"/>
      <c r="E647" s="49">
        <v>5</v>
      </c>
      <c r="F647" s="52"/>
      <c r="G647" s="73"/>
      <c r="H647" s="72"/>
      <c r="I647" s="74"/>
      <c r="J647" s="73"/>
      <c r="K647" s="72"/>
    </row>
    <row r="648" spans="1:11">
      <c r="A648" s="39">
        <v>6</v>
      </c>
      <c r="C648" s="9" t="s">
        <v>46</v>
      </c>
      <c r="E648" s="39">
        <v>6</v>
      </c>
      <c r="F648" s="21"/>
      <c r="G648" s="237">
        <v>156.32999999999998</v>
      </c>
      <c r="H648" s="45">
        <v>13867646.120000001</v>
      </c>
      <c r="I648" s="69"/>
      <c r="J648" s="237">
        <v>160.00295781342754</v>
      </c>
      <c r="K648" s="66">
        <v>14619269.039999999</v>
      </c>
    </row>
    <row r="649" spans="1:11">
      <c r="A649" s="39">
        <v>7</v>
      </c>
      <c r="C649" s="9" t="s">
        <v>45</v>
      </c>
      <c r="E649" s="39">
        <v>7</v>
      </c>
      <c r="F649" s="21"/>
      <c r="G649" s="237"/>
      <c r="H649" s="45">
        <v>4565012.7299999995</v>
      </c>
      <c r="I649" s="67"/>
      <c r="J649" s="237"/>
      <c r="K649" s="66">
        <v>5487762.0200000005</v>
      </c>
    </row>
    <row r="650" spans="1:11">
      <c r="A650" s="39">
        <v>8</v>
      </c>
      <c r="C650" s="9" t="s">
        <v>44</v>
      </c>
      <c r="E650" s="39">
        <v>8</v>
      </c>
      <c r="F650" s="21"/>
      <c r="G650" s="237">
        <f>SUM(G648:G649)</f>
        <v>156.32999999999998</v>
      </c>
      <c r="H650" s="45">
        <f>SUM(H648:H649)</f>
        <v>18432658.850000001</v>
      </c>
      <c r="I650" s="67"/>
      <c r="J650" s="237">
        <f>SUM(J648:J649)</f>
        <v>160.00295781342754</v>
      </c>
      <c r="K650" s="66">
        <f>SUM(K648:K649)</f>
        <v>20107031.059999999</v>
      </c>
    </row>
    <row r="651" spans="1:11">
      <c r="A651" s="39">
        <v>9</v>
      </c>
      <c r="C651" s="9"/>
      <c r="E651" s="39">
        <v>9</v>
      </c>
      <c r="F651" s="21"/>
      <c r="G651" s="237"/>
      <c r="H651" s="66"/>
      <c r="I651" s="71"/>
      <c r="J651" s="237"/>
      <c r="K651" s="66"/>
    </row>
    <row r="652" spans="1:11">
      <c r="A652" s="39">
        <v>10</v>
      </c>
      <c r="C652" s="9"/>
      <c r="E652" s="39">
        <v>10</v>
      </c>
      <c r="F652" s="21"/>
      <c r="G652" s="237"/>
      <c r="H652" s="66"/>
      <c r="I652" s="69"/>
      <c r="J652" s="237"/>
      <c r="K652" s="66"/>
    </row>
    <row r="653" spans="1:11">
      <c r="A653" s="39">
        <v>11</v>
      </c>
      <c r="C653" s="9" t="s">
        <v>27</v>
      </c>
      <c r="E653" s="39">
        <v>11</v>
      </c>
      <c r="G653" s="108">
        <v>26.9</v>
      </c>
      <c r="H653" s="45">
        <v>2153756.6399999997</v>
      </c>
      <c r="I653" s="71"/>
      <c r="J653" s="237">
        <v>24.205601463264223</v>
      </c>
      <c r="K653" s="65">
        <v>1996169.6700000002</v>
      </c>
    </row>
    <row r="654" spans="1:11">
      <c r="A654" s="39">
        <v>12</v>
      </c>
      <c r="C654" s="9" t="s">
        <v>26</v>
      </c>
      <c r="E654" s="39">
        <v>12</v>
      </c>
      <c r="G654" s="108"/>
      <c r="H654" s="45">
        <v>922419.83</v>
      </c>
      <c r="I654" s="69"/>
      <c r="J654" s="108"/>
      <c r="K654" s="65">
        <v>879855.89</v>
      </c>
    </row>
    <row r="655" spans="1:11">
      <c r="A655" s="39">
        <v>13</v>
      </c>
      <c r="C655" s="9" t="s">
        <v>43</v>
      </c>
      <c r="E655" s="39">
        <v>13</v>
      </c>
      <c r="F655" s="21"/>
      <c r="G655" s="237">
        <f>SUM(G653:G654)</f>
        <v>26.9</v>
      </c>
      <c r="H655" s="45">
        <f>SUM(H653:H654)</f>
        <v>3076176.4699999997</v>
      </c>
      <c r="I655" s="67"/>
      <c r="J655" s="237">
        <f>SUM(J653:J654)</f>
        <v>24.205601463264223</v>
      </c>
      <c r="K655" s="66">
        <f>SUM(K653:K654)</f>
        <v>2876025.56</v>
      </c>
    </row>
    <row r="656" spans="1:11">
      <c r="A656" s="39">
        <v>14</v>
      </c>
      <c r="E656" s="39">
        <v>14</v>
      </c>
      <c r="F656" s="21"/>
      <c r="G656" s="237"/>
      <c r="H656" s="66"/>
      <c r="I656" s="67"/>
      <c r="J656" s="237"/>
      <c r="K656" s="66"/>
    </row>
    <row r="657" spans="1:11">
      <c r="A657" s="39">
        <v>15</v>
      </c>
      <c r="C657" s="9" t="s">
        <v>24</v>
      </c>
      <c r="E657" s="39">
        <v>15</v>
      </c>
      <c r="F657" s="21"/>
      <c r="G657" s="237">
        <f>G650+G655</f>
        <v>183.23</v>
      </c>
      <c r="H657" s="45">
        <f>H650+H655</f>
        <v>21508835.32</v>
      </c>
      <c r="I657" s="67"/>
      <c r="J657" s="237">
        <f>J650+J655</f>
        <v>184.20855927669177</v>
      </c>
      <c r="K657" s="66">
        <f>K650+K655</f>
        <v>22983056.619999997</v>
      </c>
    </row>
    <row r="658" spans="1:11">
      <c r="A658" s="39">
        <v>16</v>
      </c>
      <c r="E658" s="39">
        <v>16</v>
      </c>
      <c r="F658" s="21"/>
      <c r="G658" s="237"/>
      <c r="H658" s="66"/>
      <c r="I658" s="67"/>
      <c r="J658" s="237"/>
      <c r="K658" s="66"/>
    </row>
    <row r="659" spans="1:11">
      <c r="A659" s="39">
        <v>17</v>
      </c>
      <c r="C659" s="9" t="s">
        <v>23</v>
      </c>
      <c r="E659" s="39">
        <v>17</v>
      </c>
      <c r="F659" s="21"/>
      <c r="G659" s="237"/>
      <c r="H659" s="45">
        <v>281867.09999999998</v>
      </c>
      <c r="I659" s="67"/>
      <c r="J659" s="237"/>
      <c r="K659" s="66">
        <v>237381.56</v>
      </c>
    </row>
    <row r="660" spans="1:11">
      <c r="A660" s="39">
        <v>18</v>
      </c>
      <c r="C660" s="9"/>
      <c r="E660" s="39">
        <v>18</v>
      </c>
      <c r="F660" s="21"/>
      <c r="G660" s="237"/>
      <c r="H660" s="66"/>
      <c r="I660" s="67"/>
      <c r="J660" s="237"/>
      <c r="K660" s="66"/>
    </row>
    <row r="661" spans="1:11">
      <c r="A661" s="39">
        <v>19</v>
      </c>
      <c r="C661" s="9" t="s">
        <v>22</v>
      </c>
      <c r="E661" s="39">
        <v>19</v>
      </c>
      <c r="F661" s="21"/>
      <c r="G661" s="237"/>
      <c r="H661" s="45">
        <v>111730.93</v>
      </c>
      <c r="I661" s="67"/>
      <c r="J661" s="237"/>
      <c r="K661" s="66"/>
    </row>
    <row r="662" spans="1:11">
      <c r="A662" s="39">
        <v>20</v>
      </c>
      <c r="C662" s="9" t="s">
        <v>21</v>
      </c>
      <c r="E662" s="39">
        <v>20</v>
      </c>
      <c r="F662" s="21"/>
      <c r="G662" s="237"/>
      <c r="H662" s="45">
        <v>5094668.9799999995</v>
      </c>
      <c r="I662" s="67"/>
      <c r="J662" s="237"/>
      <c r="K662" s="66">
        <v>5140787.8899999997</v>
      </c>
    </row>
    <row r="663" spans="1:11">
      <c r="A663" s="39">
        <v>21</v>
      </c>
      <c r="C663" s="9"/>
      <c r="E663" s="39">
        <v>21</v>
      </c>
      <c r="F663" s="21"/>
      <c r="G663" s="237"/>
      <c r="H663" s="45"/>
      <c r="I663" s="67"/>
      <c r="J663" s="237"/>
      <c r="K663" s="66"/>
    </row>
    <row r="664" spans="1:11">
      <c r="A664" s="39">
        <v>22</v>
      </c>
      <c r="C664" s="9"/>
      <c r="E664" s="39">
        <v>22</v>
      </c>
      <c r="F664" s="21"/>
      <c r="G664" s="237"/>
      <c r="H664" s="45"/>
      <c r="I664" s="67"/>
      <c r="J664" s="237"/>
      <c r="K664" s="66"/>
    </row>
    <row r="665" spans="1:11">
      <c r="A665" s="39">
        <v>23</v>
      </c>
      <c r="C665" s="9" t="s">
        <v>41</v>
      </c>
      <c r="E665" s="39">
        <v>23</v>
      </c>
      <c r="F665" s="21"/>
      <c r="G665" s="237"/>
      <c r="H665" s="45">
        <v>651033.43999999994</v>
      </c>
      <c r="I665" s="67"/>
      <c r="J665" s="237"/>
      <c r="K665" s="66">
        <v>3705</v>
      </c>
    </row>
    <row r="666" spans="1:11">
      <c r="A666" s="39">
        <v>24</v>
      </c>
      <c r="C666" s="9"/>
      <c r="E666" s="39">
        <v>24</v>
      </c>
      <c r="F666" s="21"/>
      <c r="G666" s="237"/>
      <c r="H666" s="66"/>
      <c r="I666" s="67"/>
      <c r="J666" s="237"/>
      <c r="K666" s="66"/>
    </row>
    <row r="667" spans="1:11">
      <c r="E667" s="6"/>
      <c r="F667" s="12" t="s">
        <v>1</v>
      </c>
      <c r="G667" s="303" t="s">
        <v>1</v>
      </c>
      <c r="H667" s="10" t="s">
        <v>1</v>
      </c>
      <c r="I667" s="12" t="s">
        <v>1</v>
      </c>
      <c r="J667" s="303" t="s">
        <v>1</v>
      </c>
      <c r="K667" s="10" t="s">
        <v>1</v>
      </c>
    </row>
    <row r="668" spans="1:11">
      <c r="A668" s="39">
        <v>25</v>
      </c>
      <c r="C668" s="9" t="s">
        <v>49</v>
      </c>
      <c r="E668" s="39">
        <v>25</v>
      </c>
      <c r="G668" s="108">
        <f>SUM(G657:G667)</f>
        <v>183.23</v>
      </c>
      <c r="H668" s="61">
        <f>SUM(H657:H667)</f>
        <v>27648135.770000003</v>
      </c>
      <c r="I668" s="65"/>
      <c r="J668" s="108">
        <f>SUM(J657:J667)</f>
        <v>184.20855927669177</v>
      </c>
      <c r="K668" s="66">
        <f>SUM(K657:K667)</f>
        <v>28364931.069999997</v>
      </c>
    </row>
    <row r="669" spans="1:11">
      <c r="E669" s="6"/>
      <c r="F669" s="12" t="s">
        <v>1</v>
      </c>
      <c r="G669" s="303" t="s">
        <v>1</v>
      </c>
      <c r="H669" s="10" t="s">
        <v>1</v>
      </c>
      <c r="I669" s="12" t="s">
        <v>1</v>
      </c>
      <c r="J669" s="11" t="s">
        <v>1</v>
      </c>
      <c r="K669" s="10" t="s">
        <v>1</v>
      </c>
    </row>
    <row r="670" spans="1:11">
      <c r="C670" s="1" t="s">
        <v>18</v>
      </c>
    </row>
    <row r="673" spans="1:11" s="35" customFormat="1">
      <c r="A673" s="32" t="str">
        <f>$A$83</f>
        <v xml:space="preserve">Institution No.:  </v>
      </c>
      <c r="E673" s="37"/>
      <c r="G673" s="34"/>
      <c r="H673" s="36"/>
      <c r="J673" s="34"/>
      <c r="K673" s="33" t="s">
        <v>48</v>
      </c>
    </row>
    <row r="674" spans="1:11" s="35" customFormat="1">
      <c r="A674" s="349" t="s">
        <v>47</v>
      </c>
      <c r="B674" s="349"/>
      <c r="C674" s="349"/>
      <c r="D674" s="349"/>
      <c r="E674" s="349"/>
      <c r="F674" s="349"/>
      <c r="G674" s="349"/>
      <c r="H674" s="349"/>
      <c r="I674" s="349"/>
      <c r="J674" s="349"/>
      <c r="K674" s="349"/>
    </row>
    <row r="675" spans="1:11">
      <c r="A675" s="32" t="str">
        <f>$A$42</f>
        <v xml:space="preserve">NAME: </v>
      </c>
      <c r="C675" s="1" t="str">
        <f>$D$20</f>
        <v>University of Colorado</v>
      </c>
      <c r="F675" s="64"/>
      <c r="G675" s="63"/>
      <c r="H675" s="62"/>
      <c r="J675" s="5"/>
      <c r="K675" s="30" t="str">
        <f>$K$3</f>
        <v xml:space="preserve">Date: October 13, 2015 </v>
      </c>
    </row>
    <row r="676" spans="1:11">
      <c r="A676" s="25" t="s">
        <v>1</v>
      </c>
      <c r="B676" s="25" t="s">
        <v>1</v>
      </c>
      <c r="C676" s="25" t="s">
        <v>1</v>
      </c>
      <c r="D676" s="25" t="s">
        <v>1</v>
      </c>
      <c r="E676" s="25" t="s">
        <v>1</v>
      </c>
      <c r="F676" s="25" t="s">
        <v>1</v>
      </c>
      <c r="G676" s="11" t="s">
        <v>1</v>
      </c>
      <c r="H676" s="10" t="s">
        <v>1</v>
      </c>
      <c r="I676" s="25" t="s">
        <v>1</v>
      </c>
      <c r="J676" s="11" t="s">
        <v>1</v>
      </c>
      <c r="K676" s="10" t="s">
        <v>1</v>
      </c>
    </row>
    <row r="677" spans="1:11">
      <c r="A677" s="28" t="s">
        <v>15</v>
      </c>
      <c r="E677" s="28" t="s">
        <v>15</v>
      </c>
      <c r="F677" s="7"/>
      <c r="G677" s="27"/>
      <c r="H677" s="26" t="s">
        <v>14</v>
      </c>
      <c r="I677" s="7"/>
      <c r="J677" s="27"/>
      <c r="K677" s="26" t="s">
        <v>13</v>
      </c>
    </row>
    <row r="678" spans="1:11">
      <c r="A678" s="28" t="s">
        <v>11</v>
      </c>
      <c r="C678" s="29" t="s">
        <v>12</v>
      </c>
      <c r="E678" s="28" t="s">
        <v>11</v>
      </c>
      <c r="F678" s="7"/>
      <c r="G678" s="27" t="s">
        <v>33</v>
      </c>
      <c r="H678" s="26" t="s">
        <v>10</v>
      </c>
      <c r="I678" s="7"/>
      <c r="J678" s="27" t="s">
        <v>33</v>
      </c>
      <c r="K678" s="26" t="s">
        <v>9</v>
      </c>
    </row>
    <row r="679" spans="1:11">
      <c r="A679" s="25" t="s">
        <v>1</v>
      </c>
      <c r="B679" s="25" t="s">
        <v>1</v>
      </c>
      <c r="C679" s="25" t="s">
        <v>1</v>
      </c>
      <c r="D679" s="25" t="s">
        <v>1</v>
      </c>
      <c r="E679" s="25" t="s">
        <v>1</v>
      </c>
      <c r="F679" s="25" t="s">
        <v>1</v>
      </c>
      <c r="G679" s="11"/>
      <c r="H679" s="10"/>
      <c r="I679" s="25"/>
      <c r="J679" s="11"/>
      <c r="K679" s="10"/>
    </row>
    <row r="680" spans="1:11">
      <c r="A680" s="49">
        <v>1</v>
      </c>
      <c r="B680" s="48"/>
      <c r="C680" s="48" t="s">
        <v>32</v>
      </c>
      <c r="D680" s="48"/>
      <c r="E680" s="49">
        <v>1</v>
      </c>
      <c r="F680" s="52"/>
      <c r="G680" s="75"/>
      <c r="H680" s="72"/>
      <c r="I680" s="76"/>
      <c r="J680" s="73"/>
      <c r="K680" s="50"/>
    </row>
    <row r="681" spans="1:11">
      <c r="A681" s="49">
        <v>2</v>
      </c>
      <c r="B681" s="48"/>
      <c r="C681" s="48" t="s">
        <v>32</v>
      </c>
      <c r="D681" s="48"/>
      <c r="E681" s="49">
        <v>2</v>
      </c>
      <c r="F681" s="52"/>
      <c r="G681" s="75"/>
      <c r="H681" s="72"/>
      <c r="I681" s="76"/>
      <c r="J681" s="73"/>
      <c r="K681" s="72"/>
    </row>
    <row r="682" spans="1:11">
      <c r="A682" s="49">
        <v>3</v>
      </c>
      <c r="B682" s="48"/>
      <c r="C682" s="48" t="s">
        <v>32</v>
      </c>
      <c r="D682" s="48"/>
      <c r="E682" s="49">
        <v>3</v>
      </c>
      <c r="F682" s="52"/>
      <c r="G682" s="75"/>
      <c r="H682" s="72"/>
      <c r="I682" s="76"/>
      <c r="J682" s="73"/>
      <c r="K682" s="72"/>
    </row>
    <row r="683" spans="1:11">
      <c r="A683" s="49">
        <v>4</v>
      </c>
      <c r="B683" s="48"/>
      <c r="C683" s="48" t="s">
        <v>32</v>
      </c>
      <c r="D683" s="48"/>
      <c r="E683" s="49">
        <v>4</v>
      </c>
      <c r="F683" s="52"/>
      <c r="G683" s="75"/>
      <c r="H683" s="72"/>
      <c r="I683" s="74"/>
      <c r="J683" s="73"/>
      <c r="K683" s="72"/>
    </row>
    <row r="684" spans="1:11">
      <c r="A684" s="49">
        <v>5</v>
      </c>
      <c r="B684" s="48"/>
      <c r="C684" s="48" t="s">
        <v>32</v>
      </c>
      <c r="D684" s="48"/>
      <c r="E684" s="49">
        <v>5</v>
      </c>
      <c r="F684" s="52"/>
      <c r="G684" s="75"/>
      <c r="H684" s="72"/>
      <c r="I684" s="74"/>
      <c r="J684" s="73"/>
      <c r="K684" s="72"/>
    </row>
    <row r="685" spans="1:11">
      <c r="A685" s="39">
        <v>6</v>
      </c>
      <c r="C685" s="9" t="s">
        <v>46</v>
      </c>
      <c r="E685" s="39">
        <v>6</v>
      </c>
      <c r="F685" s="21"/>
      <c r="G685" s="237">
        <v>34.650000000000006</v>
      </c>
      <c r="H685" s="65">
        <v>2792355.5000000005</v>
      </c>
      <c r="I685" s="69"/>
      <c r="J685" s="237">
        <v>37.588308750183081</v>
      </c>
      <c r="K685" s="66">
        <v>3120020.7300000004</v>
      </c>
    </row>
    <row r="686" spans="1:11">
      <c r="A686" s="39">
        <v>7</v>
      </c>
      <c r="C686" s="9" t="s">
        <v>45</v>
      </c>
      <c r="E686" s="39">
        <v>7</v>
      </c>
      <c r="F686" s="21"/>
      <c r="G686" s="237"/>
      <c r="H686" s="65">
        <v>828599.78</v>
      </c>
      <c r="I686" s="67"/>
      <c r="J686" s="237"/>
      <c r="K686" s="66">
        <v>1177659.46</v>
      </c>
    </row>
    <row r="687" spans="1:11">
      <c r="A687" s="39">
        <v>8</v>
      </c>
      <c r="C687" s="9" t="s">
        <v>44</v>
      </c>
      <c r="E687" s="39">
        <v>8</v>
      </c>
      <c r="F687" s="21"/>
      <c r="G687" s="237">
        <f>SUM(G685:G686)</f>
        <v>34.650000000000006</v>
      </c>
      <c r="H687" s="66">
        <f>SUM(H685:H686)</f>
        <v>3620955.2800000003</v>
      </c>
      <c r="I687" s="67"/>
      <c r="J687" s="237">
        <f>SUM(J685:J686)</f>
        <v>37.588308750183081</v>
      </c>
      <c r="K687" s="66">
        <f>SUM(K685:K686)</f>
        <v>4297680.1900000004</v>
      </c>
    </row>
    <row r="688" spans="1:11">
      <c r="A688" s="39">
        <v>9</v>
      </c>
      <c r="C688" s="9"/>
      <c r="E688" s="39">
        <v>9</v>
      </c>
      <c r="F688" s="21"/>
      <c r="G688" s="237"/>
      <c r="H688" s="66"/>
      <c r="I688" s="71"/>
      <c r="J688" s="237"/>
      <c r="K688" s="66"/>
    </row>
    <row r="689" spans="1:11">
      <c r="A689" s="39">
        <v>10</v>
      </c>
      <c r="C689" s="9"/>
      <c r="E689" s="39">
        <v>10</v>
      </c>
      <c r="F689" s="21"/>
      <c r="G689" s="237"/>
      <c r="H689" s="66"/>
      <c r="I689" s="69"/>
      <c r="J689" s="237"/>
      <c r="K689" s="66"/>
    </row>
    <row r="690" spans="1:11">
      <c r="A690" s="39">
        <v>11</v>
      </c>
      <c r="C690" s="9" t="s">
        <v>27</v>
      </c>
      <c r="E690" s="39">
        <v>11</v>
      </c>
      <c r="G690" s="108">
        <v>123.22000000000001</v>
      </c>
      <c r="H690" s="65">
        <v>6204741.2100000009</v>
      </c>
      <c r="I690" s="71"/>
      <c r="J690" s="237">
        <v>128.89832223079014</v>
      </c>
      <c r="K690" s="65">
        <v>6685393.2300000004</v>
      </c>
    </row>
    <row r="691" spans="1:11">
      <c r="A691" s="39">
        <v>12</v>
      </c>
      <c r="C691" s="9" t="s">
        <v>26</v>
      </c>
      <c r="E691" s="39">
        <v>12</v>
      </c>
      <c r="G691" s="108"/>
      <c r="H691" s="65">
        <v>2416700.8299999996</v>
      </c>
      <c r="I691" s="69"/>
      <c r="J691" s="108"/>
      <c r="K691" s="65">
        <v>3162358.3699999996</v>
      </c>
    </row>
    <row r="692" spans="1:11">
      <c r="A692" s="39">
        <v>13</v>
      </c>
      <c r="C692" s="9" t="s">
        <v>43</v>
      </c>
      <c r="E692" s="39">
        <v>13</v>
      </c>
      <c r="F692" s="21"/>
      <c r="G692" s="237">
        <f>SUM(G690:G691)</f>
        <v>123.22000000000001</v>
      </c>
      <c r="H692" s="66">
        <f>SUM(H690:H691)</f>
        <v>8621442.040000001</v>
      </c>
      <c r="I692" s="67"/>
      <c r="J692" s="237">
        <f>SUM(J690:J691)</f>
        <v>128.89832223079014</v>
      </c>
      <c r="K692" s="66">
        <f>SUM(K690:K691)</f>
        <v>9847751.5999999996</v>
      </c>
    </row>
    <row r="693" spans="1:11">
      <c r="A693" s="39">
        <v>14</v>
      </c>
      <c r="E693" s="39">
        <v>14</v>
      </c>
      <c r="F693" s="21"/>
      <c r="G693" s="237"/>
      <c r="H693" s="66"/>
      <c r="I693" s="67"/>
      <c r="J693" s="237"/>
      <c r="K693" s="66"/>
    </row>
    <row r="694" spans="1:11">
      <c r="A694" s="39">
        <v>15</v>
      </c>
      <c r="C694" s="9" t="s">
        <v>24</v>
      </c>
      <c r="E694" s="39">
        <v>15</v>
      </c>
      <c r="F694" s="21"/>
      <c r="G694" s="237">
        <f>G687+G692</f>
        <v>157.87</v>
      </c>
      <c r="H694" s="65">
        <f>H687+H692</f>
        <v>12242397.32</v>
      </c>
      <c r="I694" s="67"/>
      <c r="J694" s="237">
        <f>J687+J692</f>
        <v>166.48663098097322</v>
      </c>
      <c r="K694" s="66">
        <f>K687+K692</f>
        <v>14145431.789999999</v>
      </c>
    </row>
    <row r="695" spans="1:11">
      <c r="A695" s="39">
        <v>16</v>
      </c>
      <c r="E695" s="39">
        <v>16</v>
      </c>
      <c r="F695" s="21"/>
      <c r="G695" s="237"/>
      <c r="H695" s="66"/>
      <c r="I695" s="67"/>
      <c r="J695" s="237"/>
      <c r="K695" s="66"/>
    </row>
    <row r="696" spans="1:11">
      <c r="A696" s="39">
        <v>17</v>
      </c>
      <c r="C696" s="9" t="s">
        <v>23</v>
      </c>
      <c r="E696" s="39">
        <v>17</v>
      </c>
      <c r="F696" s="21"/>
      <c r="G696" s="237"/>
      <c r="H696" s="65">
        <v>100655.1</v>
      </c>
      <c r="I696" s="67"/>
      <c r="J696" s="237"/>
      <c r="K696" s="66">
        <v>119059.93</v>
      </c>
    </row>
    <row r="697" spans="1:11">
      <c r="A697" s="39">
        <v>18</v>
      </c>
      <c r="C697" s="9"/>
      <c r="E697" s="39">
        <v>18</v>
      </c>
      <c r="F697" s="21"/>
      <c r="G697" s="237"/>
      <c r="H697" s="66"/>
      <c r="I697" s="67"/>
      <c r="J697" s="237"/>
      <c r="K697" s="66"/>
    </row>
    <row r="698" spans="1:11">
      <c r="A698" s="39">
        <v>19</v>
      </c>
      <c r="C698" s="9" t="s">
        <v>22</v>
      </c>
      <c r="E698" s="39">
        <v>19</v>
      </c>
      <c r="F698" s="21"/>
      <c r="G698" s="237"/>
      <c r="H698" s="66">
        <v>45453.9</v>
      </c>
      <c r="I698" s="67"/>
      <c r="J698" s="237"/>
      <c r="K698" s="66">
        <v>20284</v>
      </c>
    </row>
    <row r="699" spans="1:11">
      <c r="A699" s="39">
        <v>20</v>
      </c>
      <c r="C699" s="9" t="s">
        <v>21</v>
      </c>
      <c r="E699" s="39">
        <v>20</v>
      </c>
      <c r="F699" s="21"/>
      <c r="G699" s="237"/>
      <c r="H699" s="65">
        <v>1693504.8900000004</v>
      </c>
      <c r="I699" s="67"/>
      <c r="J699" s="237"/>
      <c r="K699" s="66">
        <v>1893580.2799999984</v>
      </c>
    </row>
    <row r="700" spans="1:11">
      <c r="A700" s="39">
        <v>21</v>
      </c>
      <c r="C700" s="9" t="s">
        <v>42</v>
      </c>
      <c r="E700" s="39">
        <v>21</v>
      </c>
      <c r="F700" s="21"/>
      <c r="G700" s="237"/>
      <c r="H700" s="65">
        <v>3853692.6899999995</v>
      </c>
      <c r="I700" s="67"/>
      <c r="J700" s="237"/>
      <c r="K700" s="66">
        <v>3036048</v>
      </c>
    </row>
    <row r="701" spans="1:11">
      <c r="A701" s="39">
        <v>22</v>
      </c>
      <c r="C701" s="9"/>
      <c r="E701" s="39">
        <v>22</v>
      </c>
      <c r="F701" s="21"/>
      <c r="G701" s="237"/>
      <c r="H701" s="65"/>
      <c r="I701" s="67"/>
      <c r="J701" s="237"/>
      <c r="K701" s="66"/>
    </row>
    <row r="702" spans="1:11">
      <c r="A702" s="39">
        <v>23</v>
      </c>
      <c r="C702" s="9" t="s">
        <v>41</v>
      </c>
      <c r="E702" s="39">
        <v>23</v>
      </c>
      <c r="F702" s="21"/>
      <c r="G702" s="237"/>
      <c r="H702" s="65">
        <v>712704.25</v>
      </c>
      <c r="I702" s="67"/>
      <c r="J702" s="237"/>
      <c r="K702" s="66"/>
    </row>
    <row r="703" spans="1:11">
      <c r="A703" s="39">
        <v>24</v>
      </c>
      <c r="C703" s="9"/>
      <c r="E703" s="39">
        <v>24</v>
      </c>
      <c r="F703" s="21"/>
      <c r="G703" s="237"/>
      <c r="H703" s="66"/>
      <c r="I703" s="67"/>
      <c r="J703" s="237"/>
      <c r="K703" s="66"/>
    </row>
    <row r="704" spans="1:11">
      <c r="E704" s="6"/>
      <c r="F704" s="12" t="s">
        <v>1</v>
      </c>
      <c r="G704" s="303" t="s">
        <v>1</v>
      </c>
      <c r="H704" s="308" t="s">
        <v>1</v>
      </c>
      <c r="I704" s="12" t="s">
        <v>1</v>
      </c>
      <c r="J704" s="303" t="s">
        <v>1</v>
      </c>
      <c r="K704" s="10" t="s">
        <v>1</v>
      </c>
    </row>
    <row r="705" spans="1:11">
      <c r="A705" s="39">
        <v>25</v>
      </c>
      <c r="C705" s="9" t="s">
        <v>40</v>
      </c>
      <c r="E705" s="39">
        <v>25</v>
      </c>
      <c r="G705" s="108">
        <f>SUM(G694:G704)</f>
        <v>157.87</v>
      </c>
      <c r="H705" s="65">
        <f>SUM(H694:H704)</f>
        <v>18648408.149999999</v>
      </c>
      <c r="I705" s="65"/>
      <c r="J705" s="108">
        <f>SUM(J694:J704)</f>
        <v>166.48663098097322</v>
      </c>
      <c r="K705" s="65">
        <f>SUM(K694:K704)</f>
        <v>19214403.999999996</v>
      </c>
    </row>
    <row r="706" spans="1:11">
      <c r="E706" s="6"/>
      <c r="F706" s="12" t="s">
        <v>1</v>
      </c>
      <c r="G706" s="11" t="s">
        <v>1</v>
      </c>
      <c r="H706" s="10" t="s">
        <v>1</v>
      </c>
      <c r="I706" s="12" t="s">
        <v>1</v>
      </c>
      <c r="J706" s="11" t="s">
        <v>1</v>
      </c>
      <c r="K706" s="10" t="s">
        <v>1</v>
      </c>
    </row>
    <row r="707" spans="1:11">
      <c r="C707" s="1" t="s">
        <v>18</v>
      </c>
      <c r="E707" s="6"/>
      <c r="F707" s="12"/>
      <c r="G707" s="11"/>
      <c r="H707" s="10"/>
      <c r="I707" s="12"/>
      <c r="J707" s="11"/>
      <c r="K707" s="10"/>
    </row>
    <row r="709" spans="1:11">
      <c r="A709" s="9"/>
    </row>
    <row r="710" spans="1:11" s="35" customFormat="1">
      <c r="A710" s="32" t="str">
        <f>$A$83</f>
        <v xml:space="preserve">Institution No.:  </v>
      </c>
      <c r="E710" s="37"/>
      <c r="G710" s="34"/>
      <c r="H710" s="36"/>
      <c r="J710" s="34"/>
      <c r="K710" s="33" t="s">
        <v>39</v>
      </c>
    </row>
    <row r="711" spans="1:11" s="35" customFormat="1">
      <c r="A711" s="349" t="s">
        <v>38</v>
      </c>
      <c r="B711" s="349"/>
      <c r="C711" s="349"/>
      <c r="D711" s="349"/>
      <c r="E711" s="349"/>
      <c r="F711" s="349"/>
      <c r="G711" s="349"/>
      <c r="H711" s="349"/>
      <c r="I711" s="349"/>
      <c r="J711" s="349"/>
      <c r="K711" s="349"/>
    </row>
    <row r="712" spans="1:11">
      <c r="A712" s="32" t="str">
        <f>$A$42</f>
        <v xml:space="preserve">NAME: </v>
      </c>
      <c r="C712" s="1" t="str">
        <f>$D$20</f>
        <v>University of Colorado</v>
      </c>
      <c r="F712" s="64"/>
      <c r="G712" s="63"/>
      <c r="H712" s="62"/>
      <c r="J712" s="5"/>
      <c r="K712" s="30" t="str">
        <f>$K$3</f>
        <v xml:space="preserve">Date: October 13, 2015 </v>
      </c>
    </row>
    <row r="713" spans="1:11">
      <c r="A713" s="25" t="s">
        <v>1</v>
      </c>
      <c r="B713" s="25" t="s">
        <v>1</v>
      </c>
      <c r="C713" s="25" t="s">
        <v>1</v>
      </c>
      <c r="D713" s="25" t="s">
        <v>1</v>
      </c>
      <c r="E713" s="25" t="s">
        <v>1</v>
      </c>
      <c r="F713" s="25" t="s">
        <v>1</v>
      </c>
      <c r="G713" s="11" t="s">
        <v>1</v>
      </c>
      <c r="H713" s="10" t="s">
        <v>1</v>
      </c>
      <c r="I713" s="25" t="s">
        <v>1</v>
      </c>
      <c r="J713" s="11" t="s">
        <v>1</v>
      </c>
      <c r="K713" s="10" t="s">
        <v>1</v>
      </c>
    </row>
    <row r="714" spans="1:11">
      <c r="A714" s="28" t="s">
        <v>15</v>
      </c>
      <c r="E714" s="28" t="s">
        <v>15</v>
      </c>
      <c r="F714" s="7"/>
      <c r="G714" s="27"/>
      <c r="H714" s="26" t="s">
        <v>14</v>
      </c>
      <c r="I714" s="7"/>
      <c r="J714" s="27"/>
      <c r="K714" s="26" t="s">
        <v>13</v>
      </c>
    </row>
    <row r="715" spans="1:11">
      <c r="A715" s="28" t="s">
        <v>11</v>
      </c>
      <c r="C715" s="29" t="s">
        <v>12</v>
      </c>
      <c r="E715" s="28" t="s">
        <v>11</v>
      </c>
      <c r="G715" s="5"/>
      <c r="H715" s="26" t="s">
        <v>10</v>
      </c>
      <c r="J715" s="5"/>
      <c r="K715" s="26" t="s">
        <v>9</v>
      </c>
    </row>
    <row r="716" spans="1:11">
      <c r="A716" s="25" t="s">
        <v>1</v>
      </c>
      <c r="B716" s="25" t="s">
        <v>1</v>
      </c>
      <c r="C716" s="25" t="s">
        <v>1</v>
      </c>
      <c r="D716" s="25" t="s">
        <v>1</v>
      </c>
      <c r="E716" s="25" t="s">
        <v>1</v>
      </c>
      <c r="F716" s="25" t="s">
        <v>1</v>
      </c>
      <c r="G716" s="11" t="s">
        <v>1</v>
      </c>
      <c r="H716" s="10" t="s">
        <v>1</v>
      </c>
      <c r="I716" s="25" t="s">
        <v>1</v>
      </c>
      <c r="J716" s="11" t="s">
        <v>1</v>
      </c>
      <c r="K716" s="10" t="s">
        <v>1</v>
      </c>
    </row>
    <row r="717" spans="1:11">
      <c r="A717" s="39">
        <v>1</v>
      </c>
      <c r="C717" s="9" t="s">
        <v>37</v>
      </c>
      <c r="E717" s="39">
        <v>1</v>
      </c>
      <c r="F717" s="21"/>
      <c r="G717" s="20"/>
      <c r="H717" s="65">
        <v>1243739.46</v>
      </c>
      <c r="I717" s="20"/>
      <c r="J717" s="20"/>
      <c r="K717" s="20">
        <v>1840630</v>
      </c>
    </row>
    <row r="718" spans="1:11">
      <c r="A718" s="39">
        <f t="shared" ref="A718:A735" si="3">(A717+1)</f>
        <v>2</v>
      </c>
      <c r="C718" s="21"/>
      <c r="E718" s="39">
        <f t="shared" ref="E718:E735" si="4">(E717+1)</f>
        <v>2</v>
      </c>
      <c r="F718" s="21"/>
      <c r="G718" s="60"/>
      <c r="H718" s="17"/>
      <c r="I718" s="21"/>
      <c r="J718" s="60"/>
      <c r="K718" s="17"/>
    </row>
    <row r="719" spans="1:11">
      <c r="A719" s="39">
        <f t="shared" si="3"/>
        <v>3</v>
      </c>
      <c r="C719" s="21"/>
      <c r="E719" s="39">
        <f t="shared" si="4"/>
        <v>3</v>
      </c>
      <c r="F719" s="21"/>
      <c r="G719" s="60"/>
      <c r="H719" s="17"/>
      <c r="I719" s="21"/>
      <c r="J719" s="60"/>
      <c r="K719" s="17"/>
    </row>
    <row r="720" spans="1:11">
      <c r="A720" s="39">
        <f t="shared" si="3"/>
        <v>4</v>
      </c>
      <c r="C720" s="21"/>
      <c r="E720" s="39">
        <f t="shared" si="4"/>
        <v>4</v>
      </c>
      <c r="F720" s="21"/>
      <c r="G720" s="60"/>
      <c r="H720" s="17"/>
      <c r="I720" s="21"/>
      <c r="J720" s="60"/>
      <c r="K720" s="17"/>
    </row>
    <row r="721" spans="1:11">
      <c r="A721" s="39">
        <f t="shared" si="3"/>
        <v>5</v>
      </c>
      <c r="C721" s="21"/>
      <c r="E721" s="39">
        <f t="shared" si="4"/>
        <v>5</v>
      </c>
      <c r="F721" s="21"/>
      <c r="G721" s="60"/>
      <c r="H721" s="17"/>
      <c r="I721" s="21"/>
      <c r="J721" s="60"/>
      <c r="K721" s="17"/>
    </row>
    <row r="722" spans="1:11">
      <c r="A722" s="39">
        <f t="shared" si="3"/>
        <v>6</v>
      </c>
      <c r="C722" s="21"/>
      <c r="E722" s="39">
        <f t="shared" si="4"/>
        <v>6</v>
      </c>
      <c r="F722" s="21"/>
      <c r="G722" s="60"/>
      <c r="H722" s="17"/>
      <c r="I722" s="21"/>
      <c r="J722" s="60"/>
      <c r="K722" s="17"/>
    </row>
    <row r="723" spans="1:11">
      <c r="A723" s="39">
        <f t="shared" si="3"/>
        <v>7</v>
      </c>
      <c r="C723" s="21"/>
      <c r="E723" s="39">
        <f t="shared" si="4"/>
        <v>7</v>
      </c>
      <c r="F723" s="21"/>
      <c r="G723" s="60"/>
      <c r="H723" s="17"/>
      <c r="I723" s="21"/>
      <c r="J723" s="60"/>
      <c r="K723" s="17"/>
    </row>
    <row r="724" spans="1:11">
      <c r="A724" s="39">
        <f t="shared" si="3"/>
        <v>8</v>
      </c>
      <c r="C724" s="21"/>
      <c r="E724" s="39">
        <f t="shared" si="4"/>
        <v>8</v>
      </c>
      <c r="F724" s="21"/>
      <c r="G724" s="60"/>
      <c r="H724" s="17"/>
      <c r="I724" s="21"/>
      <c r="J724" s="60"/>
      <c r="K724" s="17"/>
    </row>
    <row r="725" spans="1:11">
      <c r="A725" s="39">
        <f t="shared" si="3"/>
        <v>9</v>
      </c>
      <c r="C725" s="21"/>
      <c r="E725" s="39">
        <f t="shared" si="4"/>
        <v>9</v>
      </c>
      <c r="F725" s="21"/>
      <c r="G725" s="60"/>
      <c r="H725" s="17"/>
      <c r="I725" s="21"/>
      <c r="J725" s="60"/>
      <c r="K725" s="17"/>
    </row>
    <row r="726" spans="1:11">
      <c r="A726" s="39">
        <f t="shared" si="3"/>
        <v>10</v>
      </c>
      <c r="C726" s="21"/>
      <c r="E726" s="39">
        <f t="shared" si="4"/>
        <v>10</v>
      </c>
      <c r="F726" s="21"/>
      <c r="G726" s="60"/>
      <c r="H726" s="17"/>
      <c r="I726" s="21"/>
      <c r="J726" s="60"/>
      <c r="K726" s="17"/>
    </row>
    <row r="727" spans="1:11">
      <c r="A727" s="39">
        <f t="shared" si="3"/>
        <v>11</v>
      </c>
      <c r="C727" s="21"/>
      <c r="E727" s="39">
        <f t="shared" si="4"/>
        <v>11</v>
      </c>
      <c r="G727" s="60"/>
      <c r="H727" s="17"/>
      <c r="I727" s="21"/>
      <c r="J727" s="60"/>
      <c r="K727" s="17"/>
    </row>
    <row r="728" spans="1:11">
      <c r="A728" s="39">
        <f t="shared" si="3"/>
        <v>12</v>
      </c>
      <c r="C728" s="21"/>
      <c r="E728" s="39">
        <f t="shared" si="4"/>
        <v>12</v>
      </c>
      <c r="G728" s="60"/>
      <c r="H728" s="17"/>
      <c r="I728" s="21"/>
      <c r="J728" s="60"/>
      <c r="K728" s="17"/>
    </row>
    <row r="729" spans="1:11">
      <c r="A729" s="39">
        <f t="shared" si="3"/>
        <v>13</v>
      </c>
      <c r="C729" s="21"/>
      <c r="E729" s="39">
        <f t="shared" si="4"/>
        <v>13</v>
      </c>
      <c r="F729" s="21"/>
      <c r="G729" s="60"/>
      <c r="H729" s="17"/>
      <c r="I729" s="21"/>
      <c r="J729" s="60"/>
      <c r="K729" s="17"/>
    </row>
    <row r="730" spans="1:11">
      <c r="A730" s="39">
        <f t="shared" si="3"/>
        <v>14</v>
      </c>
      <c r="C730" s="21"/>
      <c r="E730" s="39">
        <f t="shared" si="4"/>
        <v>14</v>
      </c>
      <c r="F730" s="21"/>
      <c r="G730" s="60"/>
      <c r="H730" s="17"/>
      <c r="I730" s="21"/>
      <c r="J730" s="60"/>
      <c r="K730" s="17"/>
    </row>
    <row r="731" spans="1:11">
      <c r="A731" s="39">
        <f t="shared" si="3"/>
        <v>15</v>
      </c>
      <c r="C731" s="21"/>
      <c r="E731" s="39">
        <f t="shared" si="4"/>
        <v>15</v>
      </c>
      <c r="F731" s="21"/>
      <c r="G731" s="60"/>
      <c r="H731" s="17"/>
      <c r="I731" s="21"/>
      <c r="J731" s="60"/>
      <c r="K731" s="17"/>
    </row>
    <row r="732" spans="1:11">
      <c r="A732" s="39">
        <f t="shared" si="3"/>
        <v>16</v>
      </c>
      <c r="C732" s="21"/>
      <c r="E732" s="39">
        <f t="shared" si="4"/>
        <v>16</v>
      </c>
      <c r="F732" s="21"/>
      <c r="G732" s="60"/>
      <c r="H732" s="17"/>
      <c r="I732" s="21"/>
      <c r="J732" s="60"/>
      <c r="K732" s="17"/>
    </row>
    <row r="733" spans="1:11">
      <c r="A733" s="39">
        <f t="shared" si="3"/>
        <v>17</v>
      </c>
      <c r="C733" s="21"/>
      <c r="E733" s="39">
        <f t="shared" si="4"/>
        <v>17</v>
      </c>
      <c r="F733" s="21"/>
      <c r="G733" s="60"/>
      <c r="H733" s="17"/>
      <c r="I733" s="21"/>
      <c r="J733" s="60"/>
      <c r="K733" s="17"/>
    </row>
    <row r="734" spans="1:11">
      <c r="A734" s="39">
        <f t="shared" si="3"/>
        <v>18</v>
      </c>
      <c r="C734" s="21"/>
      <c r="E734" s="39">
        <f t="shared" si="4"/>
        <v>18</v>
      </c>
      <c r="F734" s="21"/>
      <c r="G734" s="60"/>
      <c r="H734" s="17"/>
      <c r="I734" s="21"/>
      <c r="J734" s="60"/>
      <c r="K734" s="17"/>
    </row>
    <row r="735" spans="1:11">
      <c r="A735" s="39">
        <f t="shared" si="3"/>
        <v>19</v>
      </c>
      <c r="C735" s="21"/>
      <c r="E735" s="39">
        <f t="shared" si="4"/>
        <v>19</v>
      </c>
      <c r="F735" s="21"/>
      <c r="G735" s="60"/>
      <c r="H735" s="17"/>
      <c r="I735" s="21"/>
      <c r="J735" s="60"/>
      <c r="K735" s="17"/>
    </row>
    <row r="736" spans="1:11">
      <c r="A736" s="39">
        <v>20</v>
      </c>
      <c r="E736" s="39">
        <v>20</v>
      </c>
      <c r="F736" s="12"/>
      <c r="G736" s="11"/>
      <c r="H736" s="10"/>
      <c r="I736" s="12"/>
      <c r="J736" s="11"/>
      <c r="K736" s="10"/>
    </row>
    <row r="737" spans="1:11">
      <c r="A737" s="39">
        <v>21</v>
      </c>
      <c r="E737" s="39">
        <v>21</v>
      </c>
      <c r="F737" s="12"/>
      <c r="G737" s="11"/>
      <c r="H737" s="4"/>
      <c r="I737" s="12"/>
      <c r="J737" s="11"/>
      <c r="K737" s="4"/>
    </row>
    <row r="738" spans="1:11">
      <c r="A738" s="39">
        <v>22</v>
      </c>
      <c r="E738" s="39">
        <v>22</v>
      </c>
      <c r="G738" s="5"/>
      <c r="H738" s="4"/>
      <c r="J738" s="5"/>
      <c r="K738" s="4"/>
    </row>
    <row r="739" spans="1:11">
      <c r="A739" s="39">
        <v>23</v>
      </c>
      <c r="D739" s="59"/>
      <c r="E739" s="39">
        <v>23</v>
      </c>
      <c r="H739" s="4"/>
      <c r="K739" s="4"/>
    </row>
    <row r="740" spans="1:11">
      <c r="A740" s="39">
        <v>24</v>
      </c>
      <c r="D740" s="59"/>
      <c r="E740" s="39">
        <v>24</v>
      </c>
      <c r="H740" s="4"/>
      <c r="K740" s="4"/>
    </row>
    <row r="741" spans="1:11">
      <c r="F741" s="12" t="s">
        <v>1</v>
      </c>
      <c r="G741" s="11" t="s">
        <v>1</v>
      </c>
      <c r="H741" s="10"/>
      <c r="I741" s="12"/>
      <c r="J741" s="11"/>
      <c r="K741" s="10"/>
    </row>
    <row r="742" spans="1:11">
      <c r="A742" s="39">
        <v>25</v>
      </c>
      <c r="C742" s="9" t="s">
        <v>36</v>
      </c>
      <c r="E742" s="39">
        <v>25</v>
      </c>
      <c r="G742" s="15"/>
      <c r="H742" s="14">
        <f>SUM(H717:H740)</f>
        <v>1243739.46</v>
      </c>
      <c r="I742" s="14"/>
      <c r="J742" s="15"/>
      <c r="K742" s="14">
        <f>SUM(K717:K740)</f>
        <v>1840630</v>
      </c>
    </row>
    <row r="743" spans="1:11">
      <c r="D743" s="59"/>
      <c r="F743" s="12" t="s">
        <v>1</v>
      </c>
      <c r="G743" s="11" t="s">
        <v>1</v>
      </c>
      <c r="H743" s="10"/>
      <c r="I743" s="12"/>
      <c r="J743" s="11"/>
      <c r="K743" s="10"/>
    </row>
    <row r="744" spans="1:11">
      <c r="F744" s="12"/>
      <c r="G744" s="11"/>
      <c r="H744" s="10"/>
      <c r="I744" s="12"/>
      <c r="J744" s="11"/>
      <c r="K744" s="10"/>
    </row>
    <row r="745" spans="1:11" ht="24.75" customHeight="1">
      <c r="C745" s="346" t="s">
        <v>252</v>
      </c>
      <c r="D745" s="346"/>
      <c r="E745" s="346"/>
      <c r="F745" s="346"/>
      <c r="G745" s="346"/>
      <c r="H745" s="346"/>
      <c r="I745" s="346"/>
      <c r="J745" s="346"/>
      <c r="K745" s="58"/>
    </row>
    <row r="746" spans="1:11" s="57" customFormat="1">
      <c r="A746" s="1"/>
      <c r="B746" s="1"/>
      <c r="C746" s="1"/>
      <c r="D746" s="1"/>
      <c r="E746" s="1"/>
      <c r="F746" s="1"/>
      <c r="G746" s="5"/>
      <c r="H746" s="4"/>
      <c r="I746" s="1"/>
      <c r="J746" s="5"/>
      <c r="K746" s="4"/>
    </row>
    <row r="747" spans="1:11">
      <c r="A747" s="9"/>
    </row>
    <row r="748" spans="1:11">
      <c r="A748" s="32" t="str">
        <f>$A$83</f>
        <v xml:space="preserve">Institution No.:  </v>
      </c>
      <c r="B748" s="35"/>
      <c r="C748" s="35"/>
      <c r="D748" s="35"/>
      <c r="E748" s="37"/>
      <c r="F748" s="35"/>
      <c r="G748" s="34"/>
      <c r="H748" s="36"/>
      <c r="I748" s="35"/>
      <c r="J748" s="34"/>
      <c r="K748" s="33" t="s">
        <v>35</v>
      </c>
    </row>
    <row r="749" spans="1:11" s="35" customFormat="1">
      <c r="A749" s="349" t="s">
        <v>34</v>
      </c>
      <c r="B749" s="349"/>
      <c r="C749" s="349"/>
      <c r="D749" s="349"/>
      <c r="E749" s="349"/>
      <c r="F749" s="349"/>
      <c r="G749" s="349"/>
      <c r="H749" s="349"/>
      <c r="I749" s="349"/>
      <c r="J749" s="349"/>
      <c r="K749" s="349"/>
    </row>
    <row r="750" spans="1:11" s="35" customFormat="1">
      <c r="A750" s="32" t="str">
        <f>$A$42</f>
        <v xml:space="preserve">NAME: </v>
      </c>
      <c r="B750" s="1"/>
      <c r="C750" s="1" t="str">
        <f>$D$20</f>
        <v>University of Colorado</v>
      </c>
      <c r="D750" s="1"/>
      <c r="E750" s="1"/>
      <c r="F750" s="1"/>
      <c r="G750" s="56"/>
      <c r="H750" s="4"/>
      <c r="I750" s="1"/>
      <c r="J750" s="5"/>
      <c r="K750" s="30" t="str">
        <f>$K$3</f>
        <v xml:space="preserve">Date: October 13, 2015 </v>
      </c>
    </row>
    <row r="751" spans="1:11">
      <c r="A751" s="25" t="s">
        <v>1</v>
      </c>
      <c r="B751" s="25" t="s">
        <v>1</v>
      </c>
      <c r="C751" s="25" t="s">
        <v>1</v>
      </c>
      <c r="D751" s="25" t="s">
        <v>1</v>
      </c>
      <c r="E751" s="25" t="s">
        <v>1</v>
      </c>
      <c r="F751" s="25" t="s">
        <v>1</v>
      </c>
      <c r="G751" s="11" t="s">
        <v>1</v>
      </c>
      <c r="H751" s="10" t="s">
        <v>1</v>
      </c>
      <c r="I751" s="25" t="s">
        <v>1</v>
      </c>
      <c r="J751" s="11" t="s">
        <v>1</v>
      </c>
      <c r="K751" s="10" t="s">
        <v>1</v>
      </c>
    </row>
    <row r="752" spans="1:11">
      <c r="A752" s="28" t="s">
        <v>15</v>
      </c>
      <c r="E752" s="28" t="s">
        <v>15</v>
      </c>
      <c r="F752" s="7"/>
      <c r="G752" s="27"/>
      <c r="H752" s="26" t="s">
        <v>14</v>
      </c>
      <c r="I752" s="7"/>
      <c r="J752" s="27"/>
      <c r="K752" s="26" t="s">
        <v>13</v>
      </c>
    </row>
    <row r="753" spans="1:11">
      <c r="A753" s="28" t="s">
        <v>11</v>
      </c>
      <c r="C753" s="29" t="s">
        <v>12</v>
      </c>
      <c r="E753" s="28" t="s">
        <v>11</v>
      </c>
      <c r="F753" s="7"/>
      <c r="G753" s="27" t="s">
        <v>33</v>
      </c>
      <c r="H753" s="26" t="s">
        <v>10</v>
      </c>
      <c r="I753" s="7"/>
      <c r="J753" s="27" t="s">
        <v>33</v>
      </c>
      <c r="K753" s="26" t="s">
        <v>9</v>
      </c>
    </row>
    <row r="754" spans="1:11">
      <c r="A754" s="25" t="s">
        <v>1</v>
      </c>
      <c r="B754" s="25" t="s">
        <v>1</v>
      </c>
      <c r="C754" s="25" t="s">
        <v>1</v>
      </c>
      <c r="D754" s="25" t="s">
        <v>1</v>
      </c>
      <c r="E754" s="25" t="s">
        <v>1</v>
      </c>
      <c r="F754" s="25" t="s">
        <v>1</v>
      </c>
      <c r="G754" s="11" t="s">
        <v>1</v>
      </c>
      <c r="H754" s="10" t="s">
        <v>1</v>
      </c>
      <c r="I754" s="25" t="s">
        <v>1</v>
      </c>
      <c r="J754" s="11" t="s">
        <v>1</v>
      </c>
      <c r="K754" s="10" t="s">
        <v>1</v>
      </c>
    </row>
    <row r="755" spans="1:11">
      <c r="A755" s="49">
        <v>1</v>
      </c>
      <c r="B755" s="55"/>
      <c r="C755" s="48" t="s">
        <v>32</v>
      </c>
      <c r="D755" s="55"/>
      <c r="E755" s="49">
        <v>1</v>
      </c>
      <c r="F755" s="55"/>
      <c r="G755" s="54"/>
      <c r="H755" s="53"/>
      <c r="I755" s="55"/>
      <c r="J755" s="54"/>
      <c r="K755" s="53"/>
    </row>
    <row r="756" spans="1:11">
      <c r="A756" s="49">
        <v>2</v>
      </c>
      <c r="B756" s="55"/>
      <c r="C756" s="48" t="s">
        <v>32</v>
      </c>
      <c r="D756" s="55"/>
      <c r="E756" s="49">
        <v>2</v>
      </c>
      <c r="F756" s="55"/>
      <c r="G756" s="54"/>
      <c r="H756" s="53"/>
      <c r="I756" s="55"/>
      <c r="J756" s="54"/>
      <c r="K756" s="53"/>
    </row>
    <row r="757" spans="1:11">
      <c r="A757" s="49">
        <v>3</v>
      </c>
      <c r="B757" s="48"/>
      <c r="C757" s="48" t="s">
        <v>32</v>
      </c>
      <c r="D757" s="48"/>
      <c r="E757" s="49">
        <v>3</v>
      </c>
      <c r="F757" s="52"/>
      <c r="G757" s="51"/>
      <c r="H757" s="50"/>
      <c r="I757" s="50"/>
      <c r="J757" s="51"/>
      <c r="K757" s="50"/>
    </row>
    <row r="758" spans="1:11">
      <c r="A758" s="49">
        <v>4</v>
      </c>
      <c r="B758" s="48"/>
      <c r="C758" s="48" t="s">
        <v>32</v>
      </c>
      <c r="D758" s="48"/>
      <c r="E758" s="49">
        <v>4</v>
      </c>
      <c r="F758" s="52"/>
      <c r="G758" s="51"/>
      <c r="H758" s="50"/>
      <c r="I758" s="50"/>
      <c r="J758" s="51"/>
      <c r="K758" s="50"/>
    </row>
    <row r="759" spans="1:11">
      <c r="A759" s="49">
        <v>5</v>
      </c>
      <c r="B759" s="48"/>
      <c r="C759" s="48" t="s">
        <v>32</v>
      </c>
      <c r="D759" s="48"/>
      <c r="E759" s="48">
        <v>5</v>
      </c>
      <c r="F759" s="48"/>
      <c r="G759" s="47"/>
      <c r="H759" s="46"/>
      <c r="I759" s="48"/>
      <c r="J759" s="47"/>
      <c r="K759" s="46"/>
    </row>
    <row r="760" spans="1:11">
      <c r="A760" s="39">
        <v>6</v>
      </c>
      <c r="C760" s="9" t="s">
        <v>31</v>
      </c>
      <c r="E760" s="39">
        <v>6</v>
      </c>
      <c r="F760" s="21"/>
      <c r="G760" s="193">
        <v>8.7100000000000009</v>
      </c>
      <c r="H760" s="20">
        <v>718818.17999999993</v>
      </c>
      <c r="I760" s="20"/>
      <c r="J760" s="237">
        <v>38.247227019918803</v>
      </c>
      <c r="K760" s="20">
        <v>3251158</v>
      </c>
    </row>
    <row r="761" spans="1:11">
      <c r="A761" s="39">
        <v>7</v>
      </c>
      <c r="C761" s="9" t="s">
        <v>30</v>
      </c>
      <c r="E761" s="39">
        <v>7</v>
      </c>
      <c r="F761" s="21"/>
      <c r="G761" s="193"/>
      <c r="H761" s="20">
        <v>202289.05</v>
      </c>
      <c r="I761" s="20"/>
      <c r="J761" s="193"/>
      <c r="K761" s="20">
        <v>958638</v>
      </c>
    </row>
    <row r="762" spans="1:11">
      <c r="A762" s="39">
        <v>8</v>
      </c>
      <c r="C762" s="9" t="s">
        <v>29</v>
      </c>
      <c r="E762" s="39">
        <v>8</v>
      </c>
      <c r="F762" s="21"/>
      <c r="G762" s="193"/>
      <c r="H762" s="20"/>
      <c r="I762" s="20"/>
      <c r="J762" s="193"/>
      <c r="K762" s="20"/>
    </row>
    <row r="763" spans="1:11">
      <c r="A763" s="39">
        <v>9</v>
      </c>
      <c r="C763" s="9" t="s">
        <v>28</v>
      </c>
      <c r="E763" s="39">
        <v>9</v>
      </c>
      <c r="F763" s="21"/>
      <c r="G763" s="193">
        <f>SUM(G760:G762)</f>
        <v>8.7100000000000009</v>
      </c>
      <c r="H763" s="20">
        <f>SUM(H760:H762)</f>
        <v>921107.23</v>
      </c>
      <c r="I763" s="41"/>
      <c r="J763" s="193">
        <f>SUM(J760:J762)</f>
        <v>38.247227019918803</v>
      </c>
      <c r="K763" s="20">
        <f>SUM(K760:K762)</f>
        <v>4209796</v>
      </c>
    </row>
    <row r="764" spans="1:11">
      <c r="A764" s="39">
        <v>10</v>
      </c>
      <c r="C764" s="9"/>
      <c r="E764" s="39">
        <v>10</v>
      </c>
      <c r="F764" s="21"/>
      <c r="G764" s="193"/>
      <c r="H764" s="20"/>
      <c r="I764" s="20"/>
      <c r="J764" s="193"/>
      <c r="K764" s="20"/>
    </row>
    <row r="765" spans="1:11">
      <c r="A765" s="39">
        <v>11</v>
      </c>
      <c r="C765" s="9" t="s">
        <v>27</v>
      </c>
      <c r="E765" s="39">
        <v>11</v>
      </c>
      <c r="F765" s="21"/>
      <c r="G765" s="193"/>
      <c r="H765" s="20"/>
      <c r="I765" s="20"/>
      <c r="J765" s="193"/>
      <c r="K765" s="20">
        <v>0</v>
      </c>
    </row>
    <row r="766" spans="1:11">
      <c r="A766" s="39">
        <v>12</v>
      </c>
      <c r="C766" s="9" t="s">
        <v>26</v>
      </c>
      <c r="E766" s="39">
        <v>12</v>
      </c>
      <c r="F766" s="21"/>
      <c r="G766" s="193"/>
      <c r="H766" s="20"/>
      <c r="I766" s="20"/>
      <c r="J766" s="193"/>
      <c r="K766" s="20">
        <v>0</v>
      </c>
    </row>
    <row r="767" spans="1:11">
      <c r="A767" s="39">
        <v>13</v>
      </c>
      <c r="C767" s="9" t="s">
        <v>25</v>
      </c>
      <c r="E767" s="39">
        <v>13</v>
      </c>
      <c r="F767" s="21"/>
      <c r="G767" s="193">
        <f>SUM(G765:G766)</f>
        <v>0</v>
      </c>
      <c r="H767" s="41">
        <f>SUM(H765:H766)</f>
        <v>0</v>
      </c>
      <c r="I767" s="15"/>
      <c r="J767" s="193">
        <f>SUM(J765:J766)</f>
        <v>0</v>
      </c>
      <c r="K767" s="41">
        <f>SUM(K765:K766)</f>
        <v>0</v>
      </c>
    </row>
    <row r="768" spans="1:11">
      <c r="A768" s="39">
        <v>14</v>
      </c>
      <c r="E768" s="39">
        <v>14</v>
      </c>
      <c r="F768" s="21"/>
      <c r="G768" s="304"/>
      <c r="H768" s="20"/>
      <c r="I768" s="14"/>
      <c r="J768" s="304"/>
      <c r="K768" s="20"/>
    </row>
    <row r="769" spans="1:16">
      <c r="A769" s="39">
        <v>15</v>
      </c>
      <c r="C769" s="9" t="s">
        <v>24</v>
      </c>
      <c r="E769" s="39">
        <v>15</v>
      </c>
      <c r="G769" s="38">
        <f>SUM(G763+G767)</f>
        <v>8.7100000000000009</v>
      </c>
      <c r="H769" s="14">
        <f>SUM(H763+H767)</f>
        <v>921107.23</v>
      </c>
      <c r="I769" s="14"/>
      <c r="J769" s="38">
        <f>SUM(J763+J767)</f>
        <v>38.247227019918803</v>
      </c>
      <c r="K769" s="14">
        <f>SUM(K763+K767)</f>
        <v>4209796</v>
      </c>
    </row>
    <row r="770" spans="1:16">
      <c r="A770" s="39">
        <v>16</v>
      </c>
      <c r="E770" s="39">
        <v>16</v>
      </c>
      <c r="G770" s="38"/>
      <c r="H770" s="14"/>
      <c r="I770" s="14"/>
      <c r="J770" s="43"/>
      <c r="K770" s="14"/>
      <c r="P770" s="1" t="s">
        <v>0</v>
      </c>
    </row>
    <row r="771" spans="1:16">
      <c r="A771" s="39">
        <v>17</v>
      </c>
      <c r="C771" s="9" t="s">
        <v>23</v>
      </c>
      <c r="E771" s="39">
        <v>17</v>
      </c>
      <c r="F771" s="21"/>
      <c r="G771" s="193"/>
      <c r="H771" s="20">
        <v>598.09</v>
      </c>
      <c r="I771" s="20"/>
      <c r="J771" s="41"/>
      <c r="K771" s="20">
        <v>0</v>
      </c>
    </row>
    <row r="772" spans="1:16">
      <c r="A772" s="39">
        <v>18</v>
      </c>
      <c r="E772" s="39">
        <v>18</v>
      </c>
      <c r="F772" s="21"/>
      <c r="G772" s="193"/>
      <c r="H772" s="20"/>
      <c r="I772" s="20"/>
      <c r="J772" s="41"/>
      <c r="K772" s="20"/>
    </row>
    <row r="773" spans="1:16">
      <c r="A773" s="39">
        <v>19</v>
      </c>
      <c r="C773" s="9" t="s">
        <v>22</v>
      </c>
      <c r="E773" s="39">
        <v>19</v>
      </c>
      <c r="F773" s="21"/>
      <c r="G773" s="193"/>
      <c r="H773" s="20">
        <v>78778.38</v>
      </c>
      <c r="I773" s="20"/>
      <c r="J773" s="41"/>
      <c r="K773" s="20">
        <v>25000</v>
      </c>
    </row>
    <row r="774" spans="1:16">
      <c r="A774" s="39">
        <v>20</v>
      </c>
      <c r="C774" s="42" t="s">
        <v>21</v>
      </c>
      <c r="E774" s="39">
        <v>20</v>
      </c>
      <c r="F774" s="21"/>
      <c r="G774" s="193"/>
      <c r="H774" s="20">
        <v>3957125.39</v>
      </c>
      <c r="I774" s="20"/>
      <c r="J774" s="41"/>
      <c r="K774" s="20">
        <v>10556055</v>
      </c>
    </row>
    <row r="775" spans="1:16">
      <c r="A775" s="39">
        <v>21</v>
      </c>
      <c r="C775" s="42"/>
      <c r="E775" s="39">
        <v>21</v>
      </c>
      <c r="F775" s="21"/>
      <c r="G775" s="41"/>
      <c r="H775" s="20"/>
      <c r="I775" s="20"/>
      <c r="J775" s="41"/>
      <c r="K775" s="20"/>
    </row>
    <row r="776" spans="1:16">
      <c r="A776" s="39">
        <v>22</v>
      </c>
      <c r="C776" s="9"/>
      <c r="E776" s="39">
        <v>22</v>
      </c>
      <c r="G776" s="41"/>
      <c r="H776" s="20"/>
      <c r="I776" s="20"/>
      <c r="J776" s="41"/>
      <c r="K776" s="20"/>
    </row>
    <row r="777" spans="1:16">
      <c r="A777" s="39">
        <v>23</v>
      </c>
      <c r="C777" s="9" t="s">
        <v>20</v>
      </c>
      <c r="E777" s="39">
        <v>23</v>
      </c>
      <c r="G777" s="41"/>
      <c r="H777" s="20">
        <v>2931027.23</v>
      </c>
      <c r="I777" s="20"/>
      <c r="J777" s="41"/>
      <c r="K777" s="20"/>
    </row>
    <row r="778" spans="1:16">
      <c r="A778" s="39">
        <v>24</v>
      </c>
      <c r="C778" s="9"/>
      <c r="E778" s="39">
        <v>24</v>
      </c>
      <c r="G778" s="41"/>
      <c r="H778" s="20"/>
      <c r="I778" s="20"/>
      <c r="J778" s="41"/>
      <c r="K778" s="20"/>
    </row>
    <row r="779" spans="1:16">
      <c r="A779" s="39"/>
      <c r="E779" s="39">
        <v>25</v>
      </c>
      <c r="F779" s="12" t="s">
        <v>1</v>
      </c>
      <c r="G779" s="40"/>
      <c r="H779" s="10"/>
      <c r="I779" s="12"/>
      <c r="J779" s="40"/>
      <c r="K779" s="10"/>
    </row>
    <row r="780" spans="1:16">
      <c r="A780" s="39">
        <v>25</v>
      </c>
      <c r="C780" s="9" t="s">
        <v>19</v>
      </c>
      <c r="E780" s="39"/>
      <c r="G780" s="14">
        <f>SUM(G769:G778)</f>
        <v>8.7100000000000009</v>
      </c>
      <c r="H780" s="14">
        <f>SUM(H769:H778)</f>
        <v>7888636.3200000003</v>
      </c>
      <c r="I780" s="38"/>
      <c r="J780" s="14">
        <f>SUM(J769:J778)</f>
        <v>38.247227019918803</v>
      </c>
      <c r="K780" s="14">
        <f>SUM(K769:K778)</f>
        <v>14790851</v>
      </c>
    </row>
    <row r="781" spans="1:16">
      <c r="F781" s="12" t="s">
        <v>1</v>
      </c>
      <c r="G781" s="11"/>
      <c r="H781" s="10"/>
      <c r="I781" s="12"/>
      <c r="J781" s="11"/>
      <c r="K781" s="10"/>
    </row>
    <row r="782" spans="1:16">
      <c r="A782" s="9"/>
      <c r="C782" s="1" t="s">
        <v>18</v>
      </c>
    </row>
    <row r="784" spans="1:16">
      <c r="A784" s="9"/>
      <c r="H784" s="4"/>
      <c r="K784" s="4"/>
    </row>
    <row r="785" spans="1:11">
      <c r="A785" s="32" t="str">
        <f>$A$83</f>
        <v xml:space="preserve">Institution No.:  </v>
      </c>
      <c r="B785" s="35"/>
      <c r="C785" s="35"/>
      <c r="D785" s="35"/>
      <c r="E785" s="37"/>
      <c r="F785" s="35"/>
      <c r="G785" s="34"/>
      <c r="H785" s="36"/>
      <c r="I785" s="35"/>
      <c r="J785" s="34"/>
      <c r="K785" s="33" t="s">
        <v>17</v>
      </c>
    </row>
    <row r="786" spans="1:11">
      <c r="A786" s="350" t="s">
        <v>16</v>
      </c>
      <c r="B786" s="350"/>
      <c r="C786" s="350"/>
      <c r="D786" s="350"/>
      <c r="E786" s="350"/>
      <c r="F786" s="350"/>
      <c r="G786" s="350"/>
      <c r="H786" s="350"/>
      <c r="I786" s="350"/>
      <c r="J786" s="350"/>
      <c r="K786" s="350"/>
    </row>
    <row r="787" spans="1:11">
      <c r="A787" s="32" t="str">
        <f>$A$42</f>
        <v xml:space="preserve">NAME: </v>
      </c>
      <c r="C787" s="1" t="str">
        <f>$D$20</f>
        <v>University of Colorado</v>
      </c>
      <c r="H787" s="31"/>
      <c r="J787" s="5"/>
      <c r="K787" s="30" t="str">
        <f>$K$3</f>
        <v xml:space="preserve">Date: October 13, 2015 </v>
      </c>
    </row>
    <row r="788" spans="1:11">
      <c r="A788" s="25" t="s">
        <v>1</v>
      </c>
      <c r="B788" s="25" t="s">
        <v>1</v>
      </c>
      <c r="C788" s="25" t="s">
        <v>1</v>
      </c>
      <c r="D788" s="25" t="s">
        <v>1</v>
      </c>
      <c r="E788" s="25" t="s">
        <v>1</v>
      </c>
      <c r="F788" s="25" t="s">
        <v>1</v>
      </c>
      <c r="G788" s="11" t="s">
        <v>1</v>
      </c>
      <c r="H788" s="10" t="s">
        <v>1</v>
      </c>
      <c r="I788" s="25" t="s">
        <v>1</v>
      </c>
      <c r="J788" s="11" t="s">
        <v>1</v>
      </c>
      <c r="K788" s="10" t="s">
        <v>1</v>
      </c>
    </row>
    <row r="789" spans="1:11">
      <c r="A789" s="28" t="s">
        <v>15</v>
      </c>
      <c r="E789" s="28" t="s">
        <v>15</v>
      </c>
      <c r="F789" s="7"/>
      <c r="G789" s="27"/>
      <c r="H789" s="26" t="s">
        <v>14</v>
      </c>
      <c r="I789" s="7"/>
      <c r="J789" s="27"/>
      <c r="K789" s="26" t="s">
        <v>13</v>
      </c>
    </row>
    <row r="790" spans="1:11">
      <c r="A790" s="28" t="s">
        <v>11</v>
      </c>
      <c r="C790" s="29" t="s">
        <v>12</v>
      </c>
      <c r="E790" s="28" t="s">
        <v>11</v>
      </c>
      <c r="F790" s="7"/>
      <c r="G790" s="27"/>
      <c r="H790" s="26" t="s">
        <v>10</v>
      </c>
      <c r="I790" s="7"/>
      <c r="J790" s="27"/>
      <c r="K790" s="26" t="s">
        <v>9</v>
      </c>
    </row>
    <row r="791" spans="1:11">
      <c r="A791" s="25" t="s">
        <v>1</v>
      </c>
      <c r="B791" s="25" t="s">
        <v>1</v>
      </c>
      <c r="C791" s="25" t="s">
        <v>1</v>
      </c>
      <c r="D791" s="25" t="s">
        <v>1</v>
      </c>
      <c r="E791" s="25" t="s">
        <v>1</v>
      </c>
      <c r="F791" s="25" t="s">
        <v>1</v>
      </c>
      <c r="G791" s="11" t="s">
        <v>1</v>
      </c>
      <c r="H791" s="10" t="s">
        <v>1</v>
      </c>
      <c r="I791" s="25" t="s">
        <v>1</v>
      </c>
      <c r="J791" s="11" t="s">
        <v>1</v>
      </c>
      <c r="K791" s="10" t="s">
        <v>1</v>
      </c>
    </row>
    <row r="792" spans="1:11">
      <c r="A792" s="16">
        <v>1</v>
      </c>
      <c r="C792" s="1" t="s">
        <v>8</v>
      </c>
      <c r="E792" s="16">
        <v>1</v>
      </c>
      <c r="F792" s="21"/>
      <c r="G792" s="20"/>
      <c r="H792" s="20">
        <v>7865442</v>
      </c>
      <c r="I792" s="20"/>
      <c r="J792" s="20"/>
      <c r="K792" s="20">
        <v>7615923</v>
      </c>
    </row>
    <row r="793" spans="1:11">
      <c r="A793" s="16">
        <v>2</v>
      </c>
      <c r="E793" s="16">
        <v>2</v>
      </c>
      <c r="F793" s="21"/>
      <c r="G793" s="20"/>
      <c r="H793" s="20"/>
      <c r="I793" s="20"/>
      <c r="J793" s="20"/>
      <c r="K793" s="20"/>
    </row>
    <row r="794" spans="1:11">
      <c r="A794" s="16">
        <v>3</v>
      </c>
      <c r="C794" s="21"/>
      <c r="E794" s="16">
        <v>3</v>
      </c>
      <c r="F794" s="21"/>
      <c r="G794" s="20"/>
      <c r="H794" s="20"/>
      <c r="I794" s="20"/>
      <c r="J794" s="20"/>
      <c r="K794" s="20"/>
    </row>
    <row r="795" spans="1:11">
      <c r="A795" s="16">
        <v>4</v>
      </c>
      <c r="C795" s="21"/>
      <c r="E795" s="16">
        <v>4</v>
      </c>
      <c r="F795" s="21"/>
      <c r="G795" s="20"/>
      <c r="H795" s="20"/>
      <c r="I795" s="20"/>
      <c r="J795" s="20"/>
      <c r="K795" s="20"/>
    </row>
    <row r="796" spans="1:11">
      <c r="A796" s="16">
        <v>5</v>
      </c>
      <c r="C796" s="9"/>
      <c r="E796" s="16">
        <v>5</v>
      </c>
      <c r="F796" s="21"/>
      <c r="G796" s="20"/>
      <c r="H796" s="20"/>
      <c r="I796" s="20"/>
      <c r="J796" s="20"/>
      <c r="K796" s="20"/>
    </row>
    <row r="797" spans="1:11">
      <c r="A797" s="16">
        <v>6</v>
      </c>
      <c r="C797" s="21"/>
      <c r="E797" s="16">
        <v>6</v>
      </c>
      <c r="F797" s="21"/>
      <c r="G797" s="20"/>
      <c r="H797" s="20"/>
      <c r="I797" s="20"/>
      <c r="J797" s="20"/>
      <c r="K797" s="20"/>
    </row>
    <row r="798" spans="1:11">
      <c r="A798" s="16">
        <v>7</v>
      </c>
      <c r="C798" s="21"/>
      <c r="E798" s="16">
        <v>7</v>
      </c>
      <c r="F798" s="21"/>
      <c r="G798" s="20"/>
      <c r="H798" s="20"/>
      <c r="I798" s="20"/>
      <c r="J798" s="20"/>
      <c r="K798" s="20"/>
    </row>
    <row r="799" spans="1:11">
      <c r="A799" s="16">
        <v>8</v>
      </c>
      <c r="E799" s="16">
        <v>8</v>
      </c>
      <c r="F799" s="21"/>
      <c r="G799" s="20"/>
      <c r="H799" s="20"/>
      <c r="I799" s="20"/>
      <c r="J799" s="20"/>
      <c r="K799" s="20"/>
    </row>
    <row r="800" spans="1:11">
      <c r="A800" s="16">
        <v>9</v>
      </c>
      <c r="E800" s="16">
        <v>9</v>
      </c>
      <c r="F800" s="21"/>
      <c r="G800" s="20"/>
      <c r="H800" s="20"/>
      <c r="I800" s="20"/>
      <c r="J800" s="20"/>
      <c r="K800" s="20"/>
    </row>
    <row r="801" spans="1:11">
      <c r="A801" s="24"/>
      <c r="E801" s="24"/>
      <c r="F801" s="12" t="s">
        <v>1</v>
      </c>
      <c r="G801" s="23" t="s">
        <v>1</v>
      </c>
      <c r="H801" s="23"/>
      <c r="I801" s="23"/>
      <c r="J801" s="23"/>
      <c r="K801" s="23"/>
    </row>
    <row r="802" spans="1:11">
      <c r="A802" s="16">
        <v>10</v>
      </c>
      <c r="C802" s="1" t="s">
        <v>7</v>
      </c>
      <c r="E802" s="16">
        <v>10</v>
      </c>
      <c r="G802" s="15"/>
      <c r="H802" s="20">
        <f>SUM(H792:H800)</f>
        <v>7865442</v>
      </c>
      <c r="I802" s="14"/>
      <c r="J802" s="15"/>
      <c r="K802" s="20">
        <f>SUM(K792:K800)</f>
        <v>7615923</v>
      </c>
    </row>
    <row r="803" spans="1:11">
      <c r="A803" s="16"/>
      <c r="E803" s="16"/>
      <c r="F803" s="12" t="s">
        <v>1</v>
      </c>
      <c r="G803" s="23" t="s">
        <v>1</v>
      </c>
      <c r="H803" s="23"/>
      <c r="I803" s="23"/>
      <c r="J803" s="23"/>
      <c r="K803" s="23"/>
    </row>
    <row r="804" spans="1:11">
      <c r="A804" s="16">
        <v>11</v>
      </c>
      <c r="C804" s="21"/>
      <c r="E804" s="16">
        <v>11</v>
      </c>
      <c r="F804" s="21"/>
      <c r="G804" s="20"/>
      <c r="H804" s="20"/>
      <c r="I804" s="20"/>
      <c r="J804" s="20"/>
      <c r="K804" s="20"/>
    </row>
    <row r="805" spans="1:11">
      <c r="A805" s="16">
        <v>12</v>
      </c>
      <c r="C805" s="9" t="s">
        <v>6</v>
      </c>
      <c r="E805" s="16">
        <v>12</v>
      </c>
      <c r="F805" s="21"/>
      <c r="G805" s="20"/>
      <c r="H805" s="20">
        <v>27241600.52</v>
      </c>
      <c r="I805" s="20"/>
      <c r="J805" s="20"/>
      <c r="K805" s="20">
        <v>29881812</v>
      </c>
    </row>
    <row r="806" spans="1:11">
      <c r="A806" s="16">
        <v>13</v>
      </c>
      <c r="C806" s="21" t="s">
        <v>5</v>
      </c>
      <c r="E806" s="16">
        <v>13</v>
      </c>
      <c r="F806" s="21"/>
      <c r="G806" s="20"/>
      <c r="H806" s="20"/>
      <c r="I806" s="20"/>
      <c r="J806" s="20"/>
      <c r="K806" s="20"/>
    </row>
    <row r="807" spans="1:11">
      <c r="A807" s="16">
        <v>14</v>
      </c>
      <c r="E807" s="16">
        <v>14</v>
      </c>
      <c r="F807" s="21"/>
      <c r="G807" s="20"/>
      <c r="H807" s="20"/>
      <c r="I807" s="20"/>
      <c r="J807" s="20"/>
      <c r="K807" s="20"/>
    </row>
    <row r="808" spans="1:11">
      <c r="A808" s="16">
        <v>15</v>
      </c>
      <c r="E808" s="16">
        <v>15</v>
      </c>
      <c r="F808" s="21"/>
      <c r="G808" s="20"/>
      <c r="H808" s="20"/>
      <c r="I808" s="20"/>
      <c r="J808" s="20"/>
      <c r="K808" s="20"/>
    </row>
    <row r="809" spans="1:11">
      <c r="A809" s="16">
        <v>16</v>
      </c>
      <c r="E809" s="16">
        <v>16</v>
      </c>
      <c r="F809" s="21"/>
      <c r="G809" s="20"/>
      <c r="H809" s="20"/>
      <c r="I809" s="20"/>
      <c r="J809" s="20"/>
      <c r="K809" s="20"/>
    </row>
    <row r="810" spans="1:11">
      <c r="A810" s="16">
        <v>17</v>
      </c>
      <c r="C810" s="22"/>
      <c r="D810" s="18"/>
      <c r="E810" s="16">
        <v>17</v>
      </c>
      <c r="F810" s="21"/>
      <c r="G810" s="20"/>
      <c r="H810" s="20"/>
      <c r="I810" s="20"/>
      <c r="J810" s="20"/>
      <c r="K810" s="20"/>
    </row>
    <row r="811" spans="1:11">
      <c r="A811" s="16">
        <v>18</v>
      </c>
      <c r="C811" s="18"/>
      <c r="D811" s="18"/>
      <c r="E811" s="16">
        <v>18</v>
      </c>
      <c r="F811" s="21"/>
      <c r="G811" s="20"/>
      <c r="H811" s="20"/>
      <c r="I811" s="20"/>
      <c r="J811" s="20"/>
      <c r="K811" s="20"/>
    </row>
    <row r="812" spans="1:11">
      <c r="A812" s="16"/>
      <c r="C812" s="19"/>
      <c r="D812" s="18"/>
      <c r="E812" s="16"/>
      <c r="F812" s="12" t="s">
        <v>1</v>
      </c>
      <c r="G812" s="11" t="s">
        <v>1</v>
      </c>
      <c r="H812" s="10"/>
      <c r="I812" s="12"/>
      <c r="J812" s="11"/>
      <c r="K812" s="10"/>
    </row>
    <row r="813" spans="1:11">
      <c r="A813" s="16">
        <v>19</v>
      </c>
      <c r="C813" s="1" t="s">
        <v>4</v>
      </c>
      <c r="D813" s="18"/>
      <c r="E813" s="16">
        <v>19</v>
      </c>
      <c r="G813" s="14"/>
      <c r="H813" s="14">
        <f>SUM(H804:H811)</f>
        <v>27241600.52</v>
      </c>
      <c r="I813" s="20"/>
      <c r="J813" s="20"/>
      <c r="K813" s="14">
        <f>SUM(K804:K811)</f>
        <v>29881812</v>
      </c>
    </row>
    <row r="814" spans="1:11">
      <c r="A814" s="16"/>
      <c r="C814" s="19"/>
      <c r="D814" s="18"/>
      <c r="E814" s="16"/>
      <c r="F814" s="12" t="s">
        <v>1</v>
      </c>
      <c r="G814" s="11" t="s">
        <v>1</v>
      </c>
      <c r="H814" s="10"/>
      <c r="I814" s="12"/>
      <c r="J814" s="11"/>
      <c r="K814" s="10"/>
    </row>
    <row r="815" spans="1:11">
      <c r="A815" s="16"/>
      <c r="C815" s="18"/>
      <c r="D815" s="18"/>
      <c r="E815" s="16"/>
      <c r="H815" s="17"/>
    </row>
    <row r="816" spans="1:11">
      <c r="A816" s="16">
        <v>20</v>
      </c>
      <c r="C816" s="9" t="s">
        <v>3</v>
      </c>
      <c r="E816" s="16">
        <v>20</v>
      </c>
      <c r="G816" s="15"/>
      <c r="H816" s="14">
        <f>SUM(H802,H813)</f>
        <v>35107042.519999996</v>
      </c>
      <c r="I816" s="14"/>
      <c r="J816" s="15"/>
      <c r="K816" s="14">
        <f>SUM(K802,K813)</f>
        <v>37497735</v>
      </c>
    </row>
    <row r="817" spans="3:11">
      <c r="C817" s="13" t="s">
        <v>2</v>
      </c>
      <c r="E817" s="6"/>
      <c r="F817" s="12" t="s">
        <v>1</v>
      </c>
      <c r="G817" s="11" t="s">
        <v>1</v>
      </c>
      <c r="H817" s="10"/>
      <c r="I817" s="12"/>
      <c r="J817" s="11"/>
      <c r="K817" s="10"/>
    </row>
    <row r="818" spans="3:11">
      <c r="C818" s="9" t="s">
        <v>0</v>
      </c>
    </row>
    <row r="819" spans="3:11">
      <c r="D819" s="9"/>
      <c r="G819" s="5"/>
      <c r="H819" s="4"/>
      <c r="I819" s="8"/>
      <c r="J819" s="5"/>
      <c r="K819" s="4"/>
    </row>
    <row r="820" spans="3:11">
      <c r="D820" s="9"/>
      <c r="G820" s="5"/>
      <c r="H820" s="4"/>
      <c r="I820" s="8"/>
      <c r="J820" s="5"/>
      <c r="K820" s="4"/>
    </row>
    <row r="821" spans="3:11">
      <c r="D821" s="9"/>
      <c r="G821" s="5"/>
      <c r="H821" s="4"/>
      <c r="I821" s="8"/>
      <c r="J821" s="5"/>
      <c r="K821" s="4"/>
    </row>
    <row r="822" spans="3:11">
      <c r="D822" s="9"/>
      <c r="G822" s="5"/>
      <c r="H822" s="4"/>
      <c r="I822" s="8"/>
      <c r="J822" s="5"/>
      <c r="K822" s="4"/>
    </row>
    <row r="823" spans="3:11">
      <c r="D823" s="9"/>
      <c r="G823" s="5"/>
      <c r="H823" s="4"/>
      <c r="I823" s="8"/>
      <c r="J823" s="5"/>
      <c r="K823" s="4"/>
    </row>
    <row r="824" spans="3:11">
      <c r="D824" s="9"/>
      <c r="G824" s="5"/>
      <c r="H824" s="4"/>
      <c r="I824" s="8"/>
      <c r="J824" s="5"/>
      <c r="K824" s="4"/>
    </row>
    <row r="825" spans="3:11">
      <c r="D825" s="9"/>
      <c r="G825" s="5"/>
      <c r="H825" s="4"/>
      <c r="I825" s="8"/>
      <c r="J825" s="5"/>
      <c r="K825" s="4"/>
    </row>
    <row r="826" spans="3:11">
      <c r="D826" s="9"/>
      <c r="G826" s="5"/>
      <c r="H826" s="4"/>
      <c r="I826" s="8"/>
      <c r="J826" s="5"/>
      <c r="K826" s="4"/>
    </row>
    <row r="827" spans="3:11">
      <c r="D827" s="9"/>
      <c r="G827" s="5"/>
      <c r="H827" s="4"/>
      <c r="I827" s="8"/>
      <c r="J827" s="5"/>
      <c r="K827" s="4"/>
    </row>
    <row r="828" spans="3:11">
      <c r="D828" s="9"/>
      <c r="G828" s="5"/>
      <c r="H828" s="4"/>
      <c r="I828" s="8"/>
      <c r="J828" s="5"/>
      <c r="K828" s="4"/>
    </row>
    <row r="829" spans="3:11">
      <c r="D829" s="9"/>
      <c r="G829" s="5"/>
      <c r="H829" s="4"/>
      <c r="I829" s="8"/>
      <c r="J829" s="5"/>
      <c r="K829" s="4"/>
    </row>
    <row r="830" spans="3:11">
      <c r="D830" s="9"/>
      <c r="G830" s="5"/>
      <c r="H830" s="4"/>
      <c r="I830" s="8"/>
      <c r="J830" s="5"/>
      <c r="K830" s="4"/>
    </row>
    <row r="831" spans="3:11">
      <c r="D831" s="9"/>
      <c r="G831" s="5"/>
      <c r="H831" s="4"/>
      <c r="I831" s="8"/>
      <c r="J831" s="5"/>
      <c r="K831" s="4"/>
    </row>
    <row r="832" spans="3:11">
      <c r="D832" s="9"/>
      <c r="G832" s="5"/>
      <c r="H832" s="4"/>
      <c r="I832" s="8"/>
      <c r="J832" s="5"/>
      <c r="K832" s="4"/>
    </row>
    <row r="833" spans="4:11">
      <c r="D833" s="9"/>
      <c r="G833" s="5"/>
      <c r="H833" s="4"/>
      <c r="I833" s="8"/>
      <c r="J833" s="5"/>
      <c r="K833" s="4"/>
    </row>
    <row r="834" spans="4:11">
      <c r="D834" s="9"/>
      <c r="G834" s="5"/>
      <c r="H834" s="4"/>
      <c r="I834" s="8"/>
      <c r="J834" s="5"/>
      <c r="K834" s="4"/>
    </row>
    <row r="835" spans="4:11">
      <c r="D835" s="9"/>
      <c r="G835" s="5"/>
      <c r="H835" s="4"/>
      <c r="I835" s="8"/>
      <c r="J835" s="5"/>
      <c r="K835" s="4"/>
    </row>
    <row r="836" spans="4:11">
      <c r="D836" s="9"/>
      <c r="G836" s="5"/>
      <c r="H836" s="4"/>
      <c r="I836" s="8"/>
      <c r="J836" s="5"/>
      <c r="K836" s="4"/>
    </row>
    <row r="837" spans="4:11">
      <c r="D837" s="9"/>
      <c r="G837" s="5"/>
      <c r="H837" s="4"/>
      <c r="I837" s="8"/>
      <c r="J837" s="5"/>
      <c r="K837" s="4"/>
    </row>
    <row r="838" spans="4:11">
      <c r="D838" s="9"/>
      <c r="G838" s="5"/>
      <c r="H838" s="4"/>
      <c r="I838" s="8"/>
      <c r="J838" s="5"/>
      <c r="K838" s="4"/>
    </row>
    <row r="839" spans="4:11">
      <c r="D839" s="9"/>
      <c r="G839" s="5"/>
      <c r="H839" s="4"/>
      <c r="I839" s="8"/>
      <c r="J839" s="5"/>
      <c r="K839" s="4"/>
    </row>
    <row r="840" spans="4:11">
      <c r="D840" s="9"/>
      <c r="G840" s="5"/>
      <c r="H840" s="4"/>
      <c r="I840" s="8"/>
      <c r="J840" s="5"/>
      <c r="K840" s="4"/>
    </row>
    <row r="841" spans="4:11">
      <c r="D841" s="9"/>
      <c r="G841" s="5"/>
      <c r="H841" s="4"/>
      <c r="I841" s="8"/>
      <c r="J841" s="5"/>
      <c r="K841" s="4"/>
    </row>
    <row r="842" spans="4:11">
      <c r="D842" s="9"/>
      <c r="G842" s="5"/>
      <c r="H842" s="4"/>
      <c r="I842" s="8"/>
      <c r="J842" s="5"/>
      <c r="K842" s="4"/>
    </row>
    <row r="843" spans="4:11">
      <c r="D843" s="9"/>
      <c r="G843" s="5"/>
      <c r="H843" s="4"/>
      <c r="I843" s="8"/>
      <c r="J843" s="5"/>
      <c r="K843" s="4"/>
    </row>
    <row r="882" spans="4:11">
      <c r="D882" s="7"/>
      <c r="F882" s="6"/>
      <c r="G882" s="5"/>
      <c r="H882" s="4"/>
      <c r="J882" s="5"/>
      <c r="K882" s="4"/>
    </row>
  </sheetData>
  <mergeCells count="28">
    <mergeCell ref="A711:K711"/>
    <mergeCell ref="C745:J745"/>
    <mergeCell ref="A749:K749"/>
    <mergeCell ref="A786:K786"/>
    <mergeCell ref="A489:K489"/>
    <mergeCell ref="A526:K526"/>
    <mergeCell ref="A563:K563"/>
    <mergeCell ref="A600:K600"/>
    <mergeCell ref="A637:K637"/>
    <mergeCell ref="A674:K674"/>
    <mergeCell ref="A450:K450"/>
    <mergeCell ref="C79:J79"/>
    <mergeCell ref="A84:K84"/>
    <mergeCell ref="C121:J121"/>
    <mergeCell ref="A128:K128"/>
    <mergeCell ref="C135:D135"/>
    <mergeCell ref="C139:D139"/>
    <mergeCell ref="A175:K175"/>
    <mergeCell ref="C213:I213"/>
    <mergeCell ref="B227:K227"/>
    <mergeCell ref="C321:J321"/>
    <mergeCell ref="A412:K412"/>
    <mergeCell ref="A41:K41"/>
    <mergeCell ref="A5:K5"/>
    <mergeCell ref="A8:K8"/>
    <mergeCell ref="A9:K9"/>
    <mergeCell ref="A20:C20"/>
    <mergeCell ref="A36:K36"/>
  </mergeCells>
  <pageMargins left="0.7" right="0.7" top="0.75" bottom="0.75" header="0.3" footer="0.3"/>
  <pageSetup scale="53" fitToHeight="47" orientation="landscape" r:id="rId1"/>
  <rowBreaks count="19" manualBreakCount="19">
    <brk id="39" max="12" man="1"/>
    <brk id="82" max="12" man="1"/>
    <brk id="124" max="12" man="1"/>
    <brk id="172" max="12" man="1"/>
    <brk id="224" max="12" man="1"/>
    <brk id="274" max="12" man="1"/>
    <brk id="323" max="10" man="1"/>
    <brk id="357" max="10" man="1"/>
    <brk id="408" max="12" man="1"/>
    <brk id="447" max="12" man="1"/>
    <brk id="486" max="16383" man="1"/>
    <brk id="523" max="12" man="1"/>
    <brk id="560" max="12" man="1"/>
    <brk id="597" max="12" man="1"/>
    <brk id="634" max="12" man="1"/>
    <brk id="671" max="12" man="1"/>
    <brk id="708" max="12" man="1"/>
    <brk id="747" max="12" man="1"/>
    <brk id="7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56</vt:i4>
      </vt:variant>
    </vt:vector>
  </HeadingPairs>
  <TitlesOfParts>
    <vt:vector size="62" baseType="lpstr">
      <vt:lpstr>All CU</vt:lpstr>
      <vt:lpstr>System Admin</vt:lpstr>
      <vt:lpstr>CU-Boulder</vt:lpstr>
      <vt:lpstr>UCCS</vt:lpstr>
      <vt:lpstr>CU Denver</vt:lpstr>
      <vt:lpstr>CU Anschutz-Revised</vt:lpstr>
      <vt:lpstr>'CU Anschutz-Revised'!_____FMT1100</vt:lpstr>
      <vt:lpstr>'CU Denver'!_____FMT1100</vt:lpstr>
      <vt:lpstr>'CU-Boulder'!_____FMT1100</vt:lpstr>
      <vt:lpstr>'System Admin'!_____FMT1100</vt:lpstr>
      <vt:lpstr>UCCS!_____FMT1100</vt:lpstr>
      <vt:lpstr>'CU Anschutz-Revised'!_____FMT1300</vt:lpstr>
      <vt:lpstr>'CU Denver'!_____FMT1300</vt:lpstr>
      <vt:lpstr>'CU-Boulder'!_____FMT1300</vt:lpstr>
      <vt:lpstr>'System Admin'!_____FMT1300</vt:lpstr>
      <vt:lpstr>UCCS!_____FMT1300</vt:lpstr>
      <vt:lpstr>'CU Anschutz-Revised'!_____FMT1400</vt:lpstr>
      <vt:lpstr>'CU Denver'!_____FMT1400</vt:lpstr>
      <vt:lpstr>'CU-Boulder'!_____FMT1400</vt:lpstr>
      <vt:lpstr>'System Admin'!_____FMT1400</vt:lpstr>
      <vt:lpstr>UCCS!_____FMT1400</vt:lpstr>
      <vt:lpstr>'CU Anschutz-Revised'!_____FMT1500</vt:lpstr>
      <vt:lpstr>'CU Denver'!_____FMT1500</vt:lpstr>
      <vt:lpstr>'CU-Boulder'!_____FMT1500</vt:lpstr>
      <vt:lpstr>'System Admin'!_____FMT1500</vt:lpstr>
      <vt:lpstr>UCCS!_____FMT1500</vt:lpstr>
      <vt:lpstr>'CU Anschutz-Revised'!_____FMT1600</vt:lpstr>
      <vt:lpstr>'CU Denver'!_____FMT1600</vt:lpstr>
      <vt:lpstr>'CU-Boulder'!_____FMT1600</vt:lpstr>
      <vt:lpstr>'System Admin'!_____FMT1600</vt:lpstr>
      <vt:lpstr>UCCS!_____FMT1600</vt:lpstr>
      <vt:lpstr>'CU Anschutz-Revised'!_____FMT1700</vt:lpstr>
      <vt:lpstr>'CU Denver'!_____FMT1700</vt:lpstr>
      <vt:lpstr>'CU-Boulder'!_____FMT1700</vt:lpstr>
      <vt:lpstr>'System Admin'!_____FMT1700</vt:lpstr>
      <vt:lpstr>UCCS!_____FMT1700</vt:lpstr>
      <vt:lpstr>'CU Anschutz-Revised'!_____FMT1800</vt:lpstr>
      <vt:lpstr>'CU Denver'!_____FMT1800</vt:lpstr>
      <vt:lpstr>'CU-Boulder'!_____FMT1800</vt:lpstr>
      <vt:lpstr>'System Admin'!_____FMT1800</vt:lpstr>
      <vt:lpstr>UCCS!_____FMT1800</vt:lpstr>
      <vt:lpstr>'CU Anschutz-Revised'!_____FMT1900</vt:lpstr>
      <vt:lpstr>'CU Denver'!_____FMT1900</vt:lpstr>
      <vt:lpstr>'CU-Boulder'!_____FMT1900</vt:lpstr>
      <vt:lpstr>'System Admin'!_____FMT1900</vt:lpstr>
      <vt:lpstr>UCCS!_____FMT1900</vt:lpstr>
      <vt:lpstr>'CU Anschutz-Revised'!_____FMT20</vt:lpstr>
      <vt:lpstr>'CU Denver'!_____FMT20</vt:lpstr>
      <vt:lpstr>'CU-Boulder'!_____FMT20</vt:lpstr>
      <vt:lpstr>'System Admin'!_____FMT20</vt:lpstr>
      <vt:lpstr>UCCS!_____FMT20</vt:lpstr>
      <vt:lpstr>'CU Anschutz-Revised'!_____FMT2000</vt:lpstr>
      <vt:lpstr>'CU Denver'!_____FMT2000</vt:lpstr>
      <vt:lpstr>'CU-Boulder'!_____FMT2000</vt:lpstr>
      <vt:lpstr>'System Admin'!_____FMT2000</vt:lpstr>
      <vt:lpstr>UCCS!_____FMT2000</vt:lpstr>
      <vt:lpstr>'All CU'!Print_Area</vt:lpstr>
      <vt:lpstr>'CU Anschutz-Revised'!Print_Area</vt:lpstr>
      <vt:lpstr>'CU Denver'!Print_Area</vt:lpstr>
      <vt:lpstr>'CU-Boulder'!Print_Area</vt:lpstr>
      <vt:lpstr>'System Admin'!Print_Area</vt:lpstr>
      <vt:lpstr>UCCS!Print_Area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2015-11-24T20:13:14Z</dcterms:modified>
</cp:coreProperties>
</file>